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98D59514-BBE4-42C5-A495-A9927FA4C814}" xr6:coauthVersionLast="47" xr6:coauthVersionMax="47" xr10:uidLastSave="{00000000-0000-0000-0000-000000000000}"/>
  <bookViews>
    <workbookView xWindow="1170" yWindow="1170" windowWidth="11715" windowHeight="14850" activeTab="3" xr2:uid="{00000000-000D-0000-FFFF-FFFF00000000}"/>
  </bookViews>
  <sheets>
    <sheet name="2022 HW" sheetId="2" r:id="rId1"/>
    <sheet name="HW NIIF" sheetId="4" r:id="rId2"/>
    <sheet name="EST FIN" sheetId="5" r:id="rId3"/>
    <sheet name="Hoja1" sheetId="6" r:id="rId4"/>
  </sheets>
  <externalReferences>
    <externalReference r:id="rId5"/>
  </externalReferences>
  <definedNames>
    <definedName name="_xlnm._FilterDatabase" localSheetId="0" hidden="1">'2022 HW'!$A$1:$K$475</definedName>
    <definedName name="D">[1]Hoja1!$A$2:$A$6</definedName>
    <definedName name="ExportarAExcel" localSheetId="2">#REF!</definedName>
    <definedName name="ExportarAExcel">#REF!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6" l="1"/>
  <c r="J4" i="6" l="1"/>
  <c r="C11" i="6"/>
  <c r="C14" i="6" s="1"/>
  <c r="C16" i="6" s="1"/>
  <c r="H42" i="6" s="1"/>
  <c r="H44" i="6" s="1"/>
  <c r="G28" i="6" l="1"/>
  <c r="C23" i="6"/>
  <c r="C12" i="6"/>
  <c r="C27" i="6" s="1"/>
  <c r="F18" i="5"/>
  <c r="F26" i="5"/>
  <c r="F28" i="5"/>
  <c r="F39" i="5"/>
  <c r="F48" i="5" s="1"/>
  <c r="F58" i="5" s="1"/>
  <c r="F46" i="5"/>
  <c r="F56" i="5"/>
  <c r="F72" i="5"/>
  <c r="F77" i="5"/>
  <c r="F85" i="5" s="1"/>
  <c r="F89" i="5" s="1"/>
  <c r="AA131" i="5"/>
  <c r="G4" i="6" l="1"/>
  <c r="H6" i="6" s="1"/>
  <c r="I12" i="6" s="1"/>
  <c r="J14" i="6" s="1"/>
  <c r="H46" i="6" s="1"/>
  <c r="H47" i="6" s="1"/>
  <c r="C42" i="6"/>
  <c r="C43" i="6" s="1"/>
  <c r="G29" i="6"/>
  <c r="G30" i="6" s="1"/>
  <c r="J15" i="6"/>
  <c r="C30" i="6" s="1"/>
  <c r="C36" i="6"/>
  <c r="F60" i="5"/>
  <c r="O15" i="5"/>
  <c r="O14" i="5"/>
  <c r="AD14" i="5"/>
  <c r="V14" i="5"/>
  <c r="W14" i="5" s="1"/>
  <c r="C108" i="2"/>
  <c r="B108" i="2"/>
  <c r="C18" i="2"/>
  <c r="B18" i="2"/>
  <c r="AD146" i="5" l="1"/>
  <c r="V146" i="5"/>
  <c r="AE14" i="5"/>
  <c r="AD246" i="5" l="1"/>
  <c r="AD243" i="5"/>
  <c r="AD242" i="5"/>
  <c r="AD241" i="5"/>
  <c r="AD240" i="5"/>
  <c r="AD239" i="5"/>
  <c r="AD236" i="5"/>
  <c r="AD232" i="5"/>
  <c r="AD228" i="5"/>
  <c r="Z247" i="5"/>
  <c r="Z246" i="5"/>
  <c r="Z245" i="5"/>
  <c r="Z244" i="5"/>
  <c r="Z243" i="5"/>
  <c r="Z242" i="5"/>
  <c r="Z241" i="5"/>
  <c r="Z240" i="5"/>
  <c r="Z239" i="5"/>
  <c r="Z238" i="5"/>
  <c r="Z237" i="5"/>
  <c r="Z236" i="5"/>
  <c r="Z235" i="5"/>
  <c r="Z234" i="5"/>
  <c r="Z233" i="5"/>
  <c r="Z232" i="5"/>
  <c r="Z231" i="5"/>
  <c r="Z230" i="5"/>
  <c r="Z229" i="5"/>
  <c r="Z228" i="5"/>
  <c r="Z227" i="5"/>
  <c r="AE247" i="5"/>
  <c r="AE246" i="5"/>
  <c r="AE245" i="5"/>
  <c r="AE244" i="5"/>
  <c r="AE243" i="5"/>
  <c r="AE242" i="5"/>
  <c r="AE241" i="5"/>
  <c r="AE240" i="5"/>
  <c r="AE239" i="5"/>
  <c r="AE238" i="5"/>
  <c r="AE237" i="5"/>
  <c r="AE236" i="5"/>
  <c r="AE235" i="5"/>
  <c r="AE234" i="5"/>
  <c r="AE233" i="5"/>
  <c r="AE232" i="5"/>
  <c r="AE231" i="5"/>
  <c r="AE230" i="5"/>
  <c r="AE229" i="5"/>
  <c r="AE228" i="5"/>
  <c r="AE227" i="5"/>
  <c r="AC142" i="5"/>
  <c r="AA142" i="5"/>
  <c r="U142" i="5"/>
  <c r="S142" i="5"/>
  <c r="AC131" i="5"/>
  <c r="U131" i="5"/>
  <c r="S131" i="5"/>
  <c r="AD245" i="5"/>
  <c r="AD244" i="5"/>
  <c r="AD238" i="5"/>
  <c r="AD237" i="5"/>
  <c r="AD235" i="5"/>
  <c r="AD234" i="5"/>
  <c r="AD233" i="5"/>
  <c r="AD231" i="5"/>
  <c r="AD230" i="5"/>
  <c r="AD229" i="5"/>
  <c r="AD130" i="5" l="1"/>
  <c r="AC248" i="5"/>
  <c r="AD196" i="5" s="1"/>
  <c r="R211" i="5"/>
  <c r="W222" i="5"/>
  <c r="X247" i="5" l="1"/>
  <c r="X227" i="5"/>
  <c r="X233" i="5"/>
  <c r="X237" i="5"/>
  <c r="X241" i="5"/>
  <c r="AA248" i="5"/>
  <c r="AD191" i="5" s="1"/>
  <c r="Z248" i="5"/>
  <c r="X235" i="5"/>
  <c r="X239" i="5"/>
  <c r="X236" i="5"/>
  <c r="X240" i="5"/>
  <c r="X244" i="5"/>
  <c r="X234" i="5"/>
  <c r="X238" i="5"/>
  <c r="X242" i="5"/>
  <c r="X246" i="5"/>
  <c r="AD16" i="5"/>
  <c r="AD83" i="5"/>
  <c r="AD15" i="5"/>
  <c r="V15" i="5"/>
  <c r="AD141" i="5"/>
  <c r="V141" i="5"/>
  <c r="W15" i="5" l="1"/>
  <c r="AE248" i="5"/>
  <c r="Z249" i="5" s="1"/>
  <c r="AE15" i="5"/>
  <c r="AD87" i="5"/>
  <c r="AD82" i="5"/>
  <c r="AD81" i="5"/>
  <c r="AD80" i="5"/>
  <c r="AD79" i="5"/>
  <c r="AD75" i="5"/>
  <c r="AD74" i="5"/>
  <c r="AD70" i="5"/>
  <c r="AD69" i="5"/>
  <c r="AD54" i="5"/>
  <c r="T112" i="5" s="1"/>
  <c r="AD53" i="5"/>
  <c r="S112" i="5" s="1"/>
  <c r="AD52" i="5"/>
  <c r="AD44" i="5"/>
  <c r="AD43" i="5"/>
  <c r="AD37" i="5"/>
  <c r="AD36" i="5"/>
  <c r="AD35" i="5"/>
  <c r="AD34" i="5"/>
  <c r="AD24" i="5"/>
  <c r="AD23" i="5"/>
  <c r="AD22" i="5"/>
  <c r="AD13" i="5"/>
  <c r="AD12" i="5"/>
  <c r="AD11" i="5"/>
  <c r="V11" i="5"/>
  <c r="V87" i="5"/>
  <c r="V83" i="5"/>
  <c r="V82" i="5"/>
  <c r="V81" i="5"/>
  <c r="V80" i="5"/>
  <c r="V79" i="5"/>
  <c r="V75" i="5"/>
  <c r="V74" i="5"/>
  <c r="V70" i="5"/>
  <c r="V69" i="5"/>
  <c r="V54" i="5"/>
  <c r="T108" i="5" s="1"/>
  <c r="V53" i="5"/>
  <c r="V52" i="5"/>
  <c r="V44" i="5"/>
  <c r="V43" i="5"/>
  <c r="V37" i="5"/>
  <c r="V36" i="5"/>
  <c r="V35" i="5"/>
  <c r="V34" i="5"/>
  <c r="V24" i="5"/>
  <c r="V23" i="5"/>
  <c r="V22" i="5"/>
  <c r="V16" i="5"/>
  <c r="V13" i="5"/>
  <c r="V12" i="5"/>
  <c r="P211" i="5"/>
  <c r="AE23" i="5" l="1"/>
  <c r="AD205" i="5"/>
  <c r="AE11" i="5"/>
  <c r="V144" i="5"/>
  <c r="AD168" i="5"/>
  <c r="AD145" i="5"/>
  <c r="R108" i="5"/>
  <c r="R112" i="5"/>
  <c r="U112" i="5" s="1"/>
  <c r="AD170" i="5"/>
  <c r="AD148" i="5"/>
  <c r="AE250" i="5"/>
  <c r="Z250" i="5"/>
  <c r="AD147" i="5"/>
  <c r="AD144" i="5"/>
  <c r="AD72" i="5"/>
  <c r="AD77" i="5" s="1"/>
  <c r="AD85" i="5" s="1"/>
  <c r="AD89" i="5" s="1"/>
  <c r="AD126" i="5" s="1"/>
  <c r="AE54" i="5"/>
  <c r="AD46" i="5"/>
  <c r="AD26" i="5"/>
  <c r="AD56" i="5"/>
  <c r="AE44" i="5"/>
  <c r="AE52" i="5"/>
  <c r="AD39" i="5"/>
  <c r="AE43" i="5"/>
  <c r="AD149" i="5"/>
  <c r="AE34" i="5"/>
  <c r="AD150" i="5"/>
  <c r="AE16" i="5"/>
  <c r="AD18" i="5"/>
  <c r="AE12" i="5"/>
  <c r="AE53" i="5"/>
  <c r="AE35" i="5"/>
  <c r="AE36" i="5"/>
  <c r="AE37" i="5"/>
  <c r="AE24" i="5"/>
  <c r="AE13" i="5"/>
  <c r="AE22" i="5"/>
  <c r="AD204" i="5"/>
  <c r="V222" i="5"/>
  <c r="U222" i="5"/>
  <c r="V196" i="5" s="1"/>
  <c r="R222" i="5"/>
  <c r="R223" i="5" s="1"/>
  <c r="O222" i="5"/>
  <c r="J222" i="5"/>
  <c r="T221" i="5"/>
  <c r="P221" i="5" s="1"/>
  <c r="L221" i="5"/>
  <c r="H221" i="5" s="1"/>
  <c r="T220" i="5"/>
  <c r="V193" i="5" s="1"/>
  <c r="N220" i="5"/>
  <c r="M220" i="5"/>
  <c r="L220" i="5"/>
  <c r="N193" i="5" s="1"/>
  <c r="T219" i="5"/>
  <c r="P219" i="5" s="1"/>
  <c r="K219" i="5"/>
  <c r="H219" i="5" s="1"/>
  <c r="T218" i="5"/>
  <c r="P218" i="5" s="1"/>
  <c r="K218" i="5"/>
  <c r="H218" i="5" s="1"/>
  <c r="S217" i="5"/>
  <c r="P217" i="5" s="1"/>
  <c r="N217" i="5"/>
  <c r="M217" i="5"/>
  <c r="S216" i="5"/>
  <c r="P216" i="5" s="1"/>
  <c r="L216" i="5"/>
  <c r="H216" i="5" s="1"/>
  <c r="T215" i="5"/>
  <c r="P215" i="5" s="1"/>
  <c r="H215" i="5"/>
  <c r="T214" i="5"/>
  <c r="P214" i="5" s="1"/>
  <c r="K214" i="5"/>
  <c r="S213" i="5"/>
  <c r="P213" i="5" s="1"/>
  <c r="H213" i="5"/>
  <c r="S212" i="5"/>
  <c r="P212" i="5" s="1"/>
  <c r="H212" i="5"/>
  <c r="L211" i="5"/>
  <c r="H211" i="5" s="1"/>
  <c r="N132" i="5"/>
  <c r="V130" i="5"/>
  <c r="U101" i="5"/>
  <c r="T100" i="5"/>
  <c r="T102" i="5" s="1"/>
  <c r="V72" i="5"/>
  <c r="V77" i="5" s="1"/>
  <c r="V85" i="5" s="1"/>
  <c r="V89" i="5" s="1"/>
  <c r="V91" i="5" s="1"/>
  <c r="N72" i="5"/>
  <c r="N77" i="5" s="1"/>
  <c r="N85" i="5" s="1"/>
  <c r="N89" i="5" s="1"/>
  <c r="N91" i="5" s="1"/>
  <c r="T105" i="5"/>
  <c r="S105" i="5"/>
  <c r="S102" i="5"/>
  <c r="R105" i="5"/>
  <c r="O44" i="5"/>
  <c r="N46" i="5"/>
  <c r="V148" i="5"/>
  <c r="O37" i="5"/>
  <c r="V150" i="5"/>
  <c r="W35" i="5"/>
  <c r="O35" i="5"/>
  <c r="V39" i="5"/>
  <c r="N39" i="5"/>
  <c r="W24" i="5"/>
  <c r="N170" i="5"/>
  <c r="W23" i="5"/>
  <c r="N168" i="5"/>
  <c r="W22" i="5"/>
  <c r="N26" i="5"/>
  <c r="W16" i="5"/>
  <c r="N147" i="5"/>
  <c r="V145" i="5"/>
  <c r="O12" i="5"/>
  <c r="V18" i="5"/>
  <c r="N204" i="5"/>
  <c r="N48" i="5" l="1"/>
  <c r="AD206" i="5"/>
  <c r="V223" i="5"/>
  <c r="V155" i="5"/>
  <c r="AD91" i="5"/>
  <c r="AD28" i="5"/>
  <c r="K222" i="5"/>
  <c r="N191" i="5" s="1"/>
  <c r="T222" i="5"/>
  <c r="V192" i="5" s="1"/>
  <c r="H217" i="5"/>
  <c r="H220" i="5"/>
  <c r="P220" i="5"/>
  <c r="N222" i="5"/>
  <c r="N155" i="5" s="1"/>
  <c r="H214" i="5"/>
  <c r="J223" i="5"/>
  <c r="T111" i="5"/>
  <c r="V112" i="5"/>
  <c r="AD183" i="5"/>
  <c r="AD48" i="5"/>
  <c r="AD58" i="5" s="1"/>
  <c r="AD151" i="5"/>
  <c r="O11" i="5"/>
  <c r="W13" i="5"/>
  <c r="V56" i="5"/>
  <c r="W12" i="5"/>
  <c r="N183" i="5"/>
  <c r="V170" i="5"/>
  <c r="O34" i="5"/>
  <c r="N149" i="5"/>
  <c r="W36" i="5"/>
  <c r="W44" i="5"/>
  <c r="W52" i="5"/>
  <c r="N56" i="5"/>
  <c r="N58" i="5" s="1"/>
  <c r="N144" i="5"/>
  <c r="N145" i="5"/>
  <c r="O16" i="5"/>
  <c r="O22" i="5"/>
  <c r="O23" i="5"/>
  <c r="O24" i="5"/>
  <c r="W37" i="5"/>
  <c r="W43" i="5"/>
  <c r="O54" i="5"/>
  <c r="N130" i="5"/>
  <c r="V126" i="5"/>
  <c r="T107" i="5"/>
  <c r="V107" i="5" s="1"/>
  <c r="R115" i="5"/>
  <c r="U105" i="5"/>
  <c r="T104" i="5"/>
  <c r="N126" i="5"/>
  <c r="V46" i="5"/>
  <c r="V48" i="5" s="1"/>
  <c r="V147" i="5"/>
  <c r="V149" i="5"/>
  <c r="V168" i="5"/>
  <c r="V204" i="5"/>
  <c r="L222" i="5"/>
  <c r="N192" i="5" s="1"/>
  <c r="W11" i="5"/>
  <c r="O13" i="5"/>
  <c r="V26" i="5"/>
  <c r="V28" i="5" s="1"/>
  <c r="O36" i="5"/>
  <c r="W53" i="5"/>
  <c r="R100" i="5"/>
  <c r="S108" i="5"/>
  <c r="S109" i="5" s="1"/>
  <c r="N148" i="5"/>
  <c r="N150" i="5"/>
  <c r="N205" i="5"/>
  <c r="N206" i="5" s="1"/>
  <c r="M222" i="5"/>
  <c r="N196" i="5" s="1"/>
  <c r="S222" i="5"/>
  <c r="V191" i="5" s="1"/>
  <c r="W34" i="5"/>
  <c r="N18" i="5"/>
  <c r="N28" i="5" s="1"/>
  <c r="O43" i="5"/>
  <c r="W54" i="5"/>
  <c r="S100" i="5"/>
  <c r="S103" i="5" s="1"/>
  <c r="R102" i="5"/>
  <c r="V205" i="5"/>
  <c r="O52" i="5"/>
  <c r="O53" i="5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V206" i="5" l="1"/>
  <c r="AD60" i="5"/>
  <c r="V199" i="5"/>
  <c r="U100" i="5"/>
  <c r="N199" i="5"/>
  <c r="N60" i="5"/>
  <c r="S116" i="5"/>
  <c r="V111" i="5"/>
  <c r="U111" i="5"/>
  <c r="S106" i="5"/>
  <c r="T106" i="5" s="1"/>
  <c r="T115" i="5" s="1"/>
  <c r="AD152" i="5"/>
  <c r="V58" i="5"/>
  <c r="V60" i="5" s="1"/>
  <c r="V183" i="5"/>
  <c r="N151" i="5"/>
  <c r="N152" i="5" s="1"/>
  <c r="N159" i="5" s="1"/>
  <c r="V151" i="5"/>
  <c r="V152" i="5" s="1"/>
  <c r="V159" i="5" s="1"/>
  <c r="T103" i="5"/>
  <c r="T114" i="5" s="1"/>
  <c r="S114" i="5"/>
  <c r="U104" i="5"/>
  <c r="V104" i="5"/>
  <c r="V105" i="5"/>
  <c r="U107" i="5"/>
  <c r="R114" i="5"/>
  <c r="U102" i="5"/>
  <c r="U108" i="5"/>
  <c r="J480" i="2"/>
  <c r="J479" i="2"/>
  <c r="G480" i="2"/>
  <c r="G479" i="2"/>
  <c r="G477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J477" i="2"/>
  <c r="I477" i="2"/>
  <c r="H477" i="2"/>
  <c r="N201" i="5" l="1"/>
  <c r="N203" i="5" s="1"/>
  <c r="N207" i="5" s="1"/>
  <c r="T109" i="5"/>
  <c r="T110" i="5" s="1"/>
  <c r="R110" i="5" s="1"/>
  <c r="R116" i="5" s="1"/>
  <c r="V108" i="5"/>
  <c r="S115" i="5"/>
  <c r="V201" i="5"/>
  <c r="V203" i="5" s="1"/>
  <c r="V207" i="5" s="1"/>
  <c r="U106" i="5"/>
  <c r="U115" i="5" s="1"/>
  <c r="V102" i="5"/>
  <c r="U103" i="5"/>
  <c r="U114" i="5" s="1"/>
  <c r="B3" i="2"/>
  <c r="B2" i="2"/>
  <c r="U109" i="5" l="1"/>
  <c r="T116" i="5"/>
  <c r="U110" i="5"/>
  <c r="U116" i="5" l="1"/>
  <c r="X228" i="5"/>
  <c r="X229" i="5"/>
  <c r="X230" i="5"/>
  <c r="X231" i="5"/>
  <c r="X232" i="5"/>
  <c r="X243" i="5"/>
  <c r="AD193" i="5"/>
  <c r="AB248" i="5"/>
  <c r="AD192" i="5" s="1"/>
  <c r="AD248" i="5"/>
  <c r="AD249" i="5" s="1"/>
  <c r="AD155" i="5" l="1"/>
  <c r="AD159" i="5" s="1"/>
  <c r="AD199" i="5"/>
  <c r="X245" i="5"/>
  <c r="AD201" i="5" l="1"/>
  <c r="AD203" i="5" s="1"/>
  <c r="AD207" i="5" s="1"/>
</calcChain>
</file>

<file path=xl/sharedStrings.xml><?xml version="1.0" encoding="utf-8"?>
<sst xmlns="http://schemas.openxmlformats.org/spreadsheetml/2006/main" count="2341" uniqueCount="1196">
  <si>
    <t>Cuenta contable</t>
  </si>
  <si>
    <t>Nombre cuenta contable</t>
  </si>
  <si>
    <t>Débito Moneda Local</t>
  </si>
  <si>
    <t>Crédito Moneda Local</t>
  </si>
  <si>
    <t>11050501</t>
  </si>
  <si>
    <t>CAJA GENERAL OFICINA</t>
  </si>
  <si>
    <t>11050502</t>
  </si>
  <si>
    <t>CAJA  RECICLABLE</t>
  </si>
  <si>
    <t>11051001</t>
  </si>
  <si>
    <t>CAJA MENOR PRINCIPAL</t>
  </si>
  <si>
    <t>11051002</t>
  </si>
  <si>
    <t>CAJA MENOR AREA OPERACIONES</t>
  </si>
  <si>
    <t>11100501</t>
  </si>
  <si>
    <t>BANCOLOMBIA 58579378883</t>
  </si>
  <si>
    <t>11100502</t>
  </si>
  <si>
    <t>BANCO BOGOTA 022045587</t>
  </si>
  <si>
    <t>11100503</t>
  </si>
  <si>
    <t>BANCO CAJA SOCIAL 21002914823</t>
  </si>
  <si>
    <t>11100505</t>
  </si>
  <si>
    <t>BANCO AV VILLAS 002359826</t>
  </si>
  <si>
    <t>11100508</t>
  </si>
  <si>
    <t>BANCO BBVA 070005830</t>
  </si>
  <si>
    <t>11100509</t>
  </si>
  <si>
    <t>BBVA CTA AHORROS FIJO 393280672</t>
  </si>
  <si>
    <t>11101001</t>
  </si>
  <si>
    <t>CUENTA COMPENSACION BANCOLOMBIA PANAMA</t>
  </si>
  <si>
    <t>11200501</t>
  </si>
  <si>
    <t>BANCOLOMBIA AHORROS 66850044946</t>
  </si>
  <si>
    <t>11200502</t>
  </si>
  <si>
    <t>BANCO BBVA CTA AHORROS FIJO 393280672</t>
  </si>
  <si>
    <t>13050501</t>
  </si>
  <si>
    <t>CLIENTES NACIONALES</t>
  </si>
  <si>
    <t>13051001</t>
  </si>
  <si>
    <t>CLIENTES DEL EXTERIOR</t>
  </si>
  <si>
    <t>CARTERA DIFICIL COBRO</t>
  </si>
  <si>
    <t>13059501</t>
  </si>
  <si>
    <t>13300501</t>
  </si>
  <si>
    <t>PROVEEDORES</t>
  </si>
  <si>
    <t>13301501</t>
  </si>
  <si>
    <t>TRABAJADORES</t>
  </si>
  <si>
    <t>OTROS</t>
  </si>
  <si>
    <t>13309501</t>
  </si>
  <si>
    <t>13350501</t>
  </si>
  <si>
    <t>IMPORTACIONES</t>
  </si>
  <si>
    <t>ANTICIPO DE IMPUESTOS DE RENTA Y COMPLEMENTARIOS</t>
  </si>
  <si>
    <t>13550505</t>
  </si>
  <si>
    <t>13551501</t>
  </si>
  <si>
    <t>ANTICIPO RETENCION EN LA FUENTE</t>
  </si>
  <si>
    <t>13551502</t>
  </si>
  <si>
    <t>13551504</t>
  </si>
  <si>
    <t>AUTORETENCION RENTA 0.40%</t>
  </si>
  <si>
    <t>13551506</t>
  </si>
  <si>
    <t>RETENCION EN LA FUENTE POR SERVICIOS 4%</t>
  </si>
  <si>
    <t>13551507</t>
  </si>
  <si>
    <t>RENDIMIENTOS FINANCIEROS 7%</t>
  </si>
  <si>
    <t>IMPUESTO A LAS VENTAS RETENIDO</t>
  </si>
  <si>
    <t>13551701</t>
  </si>
  <si>
    <t>13551799</t>
  </si>
  <si>
    <t>CRUCE IVA RETENIDO</t>
  </si>
  <si>
    <t>IMPUESTO DE INDUSTRIA Y COMERCIO RETENIDO</t>
  </si>
  <si>
    <t>13551801</t>
  </si>
  <si>
    <t>13551802</t>
  </si>
  <si>
    <t>13551899</t>
  </si>
  <si>
    <t>CRUCE ICA RETENIDO</t>
  </si>
  <si>
    <t>13552002</t>
  </si>
  <si>
    <t>SALDO A FAVOR IVA</t>
  </si>
  <si>
    <t>13559501</t>
  </si>
  <si>
    <t>DESCUENTO TRIBUTARIO IVA ACTIVOS REALES PRODUCTIVOS</t>
  </si>
  <si>
    <t>13659501</t>
  </si>
  <si>
    <t>PRESTAMO COMPAÑIA</t>
  </si>
  <si>
    <t>CUENTAS POR COBRAR DE TERCEROS</t>
  </si>
  <si>
    <t>13802001</t>
  </si>
  <si>
    <t>INCAPACIDADES</t>
  </si>
  <si>
    <t>13802004</t>
  </si>
  <si>
    <t>MATERIA PRIMA</t>
  </si>
  <si>
    <t>14050101</t>
  </si>
  <si>
    <t>14050102</t>
  </si>
  <si>
    <t>SUB PRODUCTOS</t>
  </si>
  <si>
    <t>14050501</t>
  </si>
  <si>
    <t>EMPAQUE</t>
  </si>
  <si>
    <t>14100101</t>
  </si>
  <si>
    <t>PRODUCTO EN PROCESO</t>
  </si>
  <si>
    <t>14300102</t>
  </si>
  <si>
    <t>INVENTARIO</t>
  </si>
  <si>
    <t>14300501</t>
  </si>
  <si>
    <t>PT CABEZA</t>
  </si>
  <si>
    <t>14300502</t>
  </si>
  <si>
    <t>PT ALTURA</t>
  </si>
  <si>
    <t>14300503</t>
  </si>
  <si>
    <t>PT RESPIRATORIA</t>
  </si>
  <si>
    <t>14300504</t>
  </si>
  <si>
    <t>PT AUDITIVA</t>
  </si>
  <si>
    <t>IMPORTACIONES EN TRANSITO</t>
  </si>
  <si>
    <t>14650501</t>
  </si>
  <si>
    <t>14700501</t>
  </si>
  <si>
    <t>ACTICIPOS COMPRAS MATERIAS PRIMAS Y PRODUCTO TERMINADO NACIONALES</t>
  </si>
  <si>
    <t>14700502</t>
  </si>
  <si>
    <t>ACTICIPOS COMPRAS MATERIAS PRIMAS Y PRODUCTO TERMINADO EXTERIOR</t>
  </si>
  <si>
    <t>DESCUENTOS COMERCIALES CONDICIONADOS</t>
  </si>
  <si>
    <t>14800501</t>
  </si>
  <si>
    <t>TERRENOS URBANOS</t>
  </si>
  <si>
    <t>15040501</t>
  </si>
  <si>
    <t>CONSTRUCCIONES Y EDIFICACIONES</t>
  </si>
  <si>
    <t>EDIFICIOS</t>
  </si>
  <si>
    <t>15160501</t>
  </si>
  <si>
    <t>MAQUINARIA Y EQUIPO</t>
  </si>
  <si>
    <t>15200101</t>
  </si>
  <si>
    <t>LABORATORIO DE PRUEBAS</t>
  </si>
  <si>
    <t>15200201</t>
  </si>
  <si>
    <t>EQUIPO DE OFICINA</t>
  </si>
  <si>
    <t>15240501</t>
  </si>
  <si>
    <t>15249501</t>
  </si>
  <si>
    <t>EQUIPO DE COMPUTACION Y COMUNICACION</t>
  </si>
  <si>
    <t>EQUIPOS DE PROCESAMIENTO DE DATOS</t>
  </si>
  <si>
    <t>15280501</t>
  </si>
  <si>
    <t>15281001</t>
  </si>
  <si>
    <t>EQUIPO DE TELECOMUNICACIONES</t>
  </si>
  <si>
    <t>EQUIPO DE TRANSPORTE TERRESTRE</t>
  </si>
  <si>
    <t>15401501</t>
  </si>
  <si>
    <t>COMPRA FLOTA Y EQUIPO DE TRANSPORTE</t>
  </si>
  <si>
    <t>15401605</t>
  </si>
  <si>
    <t>MAQUINA Y EQUIPO</t>
  </si>
  <si>
    <t>15921001</t>
  </si>
  <si>
    <t>15921601</t>
  </si>
  <si>
    <t>15922401</t>
  </si>
  <si>
    <t>15922501</t>
  </si>
  <si>
    <t>15922801</t>
  </si>
  <si>
    <t>FLOTA Y EQUIPO DE TRANSPORTE</t>
  </si>
  <si>
    <t>15924001</t>
  </si>
  <si>
    <t>INTANGIBLES</t>
  </si>
  <si>
    <t>LICENCIAS</t>
  </si>
  <si>
    <t>16350101</t>
  </si>
  <si>
    <t>AMORTIZACIÓN LICENCIAS</t>
  </si>
  <si>
    <t>16980101</t>
  </si>
  <si>
    <t>21050501</t>
  </si>
  <si>
    <t>SOBREGIROS BANCARIOS</t>
  </si>
  <si>
    <t>21051009</t>
  </si>
  <si>
    <t>BCOLOMBIA 5850083541</t>
  </si>
  <si>
    <t>21051012</t>
  </si>
  <si>
    <t>BANCOLOMBIA 2110091493</t>
  </si>
  <si>
    <t>21051013</t>
  </si>
  <si>
    <t>BANCOLOMBIA LP 2110091920</t>
  </si>
  <si>
    <t>21051014</t>
  </si>
  <si>
    <t>BANCOLOMBIA 2555206792</t>
  </si>
  <si>
    <t>21051015</t>
  </si>
  <si>
    <t>BANCO DE BOGOTA 09001006365</t>
  </si>
  <si>
    <t>21051016</t>
  </si>
  <si>
    <t>BANCOLOMBIA CP 2502617001</t>
  </si>
  <si>
    <t>21051017</t>
  </si>
  <si>
    <t>BANCO DE BOGOTA CP 09001006545</t>
  </si>
  <si>
    <t>21051018</t>
  </si>
  <si>
    <t>BANCO DE BOGOTA CP 755613598</t>
  </si>
  <si>
    <t>21051019</t>
  </si>
  <si>
    <t>BANCOLOMBIA CP 2110094434</t>
  </si>
  <si>
    <t>21051020</t>
  </si>
  <si>
    <t>BANCO DE BOGOTA LP 00000755955521</t>
  </si>
  <si>
    <t>21051021</t>
  </si>
  <si>
    <t>BANCOLOMBIA CP 09007016820</t>
  </si>
  <si>
    <t>21051022</t>
  </si>
  <si>
    <t>FACTORING INTERNACIONAL CP YOKE 90095183 USD 76.709</t>
  </si>
  <si>
    <t>21051023</t>
  </si>
  <si>
    <t>BANCOLOMBIA SUFI LP 13680556</t>
  </si>
  <si>
    <t>21051024</t>
  </si>
  <si>
    <t>FACTORING INTERNACIONAL CP YOKE 90096126 USD 73.149USD</t>
  </si>
  <si>
    <t>21051025</t>
  </si>
  <si>
    <t>BANCOLOMBIA CP 2110095610</t>
  </si>
  <si>
    <t>21052503</t>
  </si>
  <si>
    <t>TARJETA DE CREDITO BANCOLOMBIA DOLARES 8175</t>
  </si>
  <si>
    <t>21052504</t>
  </si>
  <si>
    <t>TARJETA DE CREDITO BANCOLOMBIA PESOS 8175</t>
  </si>
  <si>
    <t>21152001</t>
  </si>
  <si>
    <t>CONTRATO DE ARRENDAMIENTO FINANCIERO (LEASING) LP BCO BOGOTA</t>
  </si>
  <si>
    <t>21959501</t>
  </si>
  <si>
    <t>OTRAS OBLIGACIONES FINANCIERAS</t>
  </si>
  <si>
    <t>PROVEEDORES NACIONALES</t>
  </si>
  <si>
    <t>22050101</t>
  </si>
  <si>
    <t>22100101</t>
  </si>
  <si>
    <t>PROVEEDORES DEL EXTERIOR</t>
  </si>
  <si>
    <t>GASTOS FINANCIEROS</t>
  </si>
  <si>
    <t>23350501</t>
  </si>
  <si>
    <t>GASTOS LEGALES</t>
  </si>
  <si>
    <t>23351001</t>
  </si>
  <si>
    <t>LIBROS, SUSCRIPCIONES, PERIODICOS Y REVISTAS</t>
  </si>
  <si>
    <t>23351501</t>
  </si>
  <si>
    <t>HONORARIOS</t>
  </si>
  <si>
    <t>23352501</t>
  </si>
  <si>
    <t>SERVICIOS DE MANTENIMIENTO</t>
  </si>
  <si>
    <t>23353501</t>
  </si>
  <si>
    <t>ARRENDAMIENTOS</t>
  </si>
  <si>
    <t>23354001</t>
  </si>
  <si>
    <t>TRANSPORTES, FLETES Y ACARREOS</t>
  </si>
  <si>
    <t>23354501</t>
  </si>
  <si>
    <t>SERVICIOS PUBLICOS</t>
  </si>
  <si>
    <t>23355001</t>
  </si>
  <si>
    <t>SEGUROS</t>
  </si>
  <si>
    <t>23355501</t>
  </si>
  <si>
    <t>GASTOS DE VIAJE</t>
  </si>
  <si>
    <t>23356001</t>
  </si>
  <si>
    <t>SERVICIOS ADUANEROS</t>
  </si>
  <si>
    <t>23357001</t>
  </si>
  <si>
    <t>SERVICIOS DE MAQUILA O ENSAMBLE</t>
  </si>
  <si>
    <t>23357501</t>
  </si>
  <si>
    <t>23359501</t>
  </si>
  <si>
    <t>ACCIONISTAS</t>
  </si>
  <si>
    <t>23550501</t>
  </si>
  <si>
    <t>23650501</t>
  </si>
  <si>
    <t>R/FTE POR SALARIOS Y PAGOS LABORALES</t>
  </si>
  <si>
    <t>23650599</t>
  </si>
  <si>
    <t>PAGO RETENCION RENTAS DE TRABAJO</t>
  </si>
  <si>
    <t>23651501</t>
  </si>
  <si>
    <t>HONORARIOS DEL 10%</t>
  </si>
  <si>
    <t>23651502</t>
  </si>
  <si>
    <t>HONORARIOS DEL 11%</t>
  </si>
  <si>
    <t>23651599</t>
  </si>
  <si>
    <t>PAGO RETENCION HONORARIOS</t>
  </si>
  <si>
    <t>23652501</t>
  </si>
  <si>
    <t>SERVICIOS DEL 6%</t>
  </si>
  <si>
    <t>23652502</t>
  </si>
  <si>
    <t>SERVICIOS DEL 2%</t>
  </si>
  <si>
    <t>23652503</t>
  </si>
  <si>
    <t>SERVICIOS DEL  1%</t>
  </si>
  <si>
    <t>23652504</t>
  </si>
  <si>
    <t>SERVICIOS DEL 4%</t>
  </si>
  <si>
    <t>23652505</t>
  </si>
  <si>
    <t>SERVICIOS DEL 3.5%</t>
  </si>
  <si>
    <t>23652599</t>
  </si>
  <si>
    <t>PAGO RETENCION SERVICIOS</t>
  </si>
  <si>
    <t>23653001</t>
  </si>
  <si>
    <t>ARRENDAMIENTO B. IMMUEBLES 3.5%</t>
  </si>
  <si>
    <t>23653099</t>
  </si>
  <si>
    <t>PAGO RETENCION ARRENDAMIENTO</t>
  </si>
  <si>
    <t>23654001</t>
  </si>
  <si>
    <t>COMPRAS DEL 3.5%</t>
  </si>
  <si>
    <t>23654002</t>
  </si>
  <si>
    <t>COMPRAS DEL 2.5%</t>
  </si>
  <si>
    <t>23654004</t>
  </si>
  <si>
    <t>COMPRAS DEL 0.625% ZOMAC</t>
  </si>
  <si>
    <t>23654006</t>
  </si>
  <si>
    <t>COMPRAS POR COMBUSTIBLES 0.10%</t>
  </si>
  <si>
    <t>23654099</t>
  </si>
  <si>
    <t>PAGO RETENCION COMPRAS</t>
  </si>
  <si>
    <t>23657504</t>
  </si>
  <si>
    <t>AUTORRETENCION RENTA 0.40%</t>
  </si>
  <si>
    <t>23657599</t>
  </si>
  <si>
    <t>PAGO AUTORETENCION RENTA</t>
  </si>
  <si>
    <t>23670101</t>
  </si>
  <si>
    <t>RETENCION IVA 15%</t>
  </si>
  <si>
    <t>23680101</t>
  </si>
  <si>
    <t>RETENCION ICA R.S. 11.04 X 1000</t>
  </si>
  <si>
    <t>23680102</t>
  </si>
  <si>
    <t>RETENCION ICA R.S. 9.66 X 1000</t>
  </si>
  <si>
    <t>23680103</t>
  </si>
  <si>
    <t>RETENCION ICA R.S. 6.9 X 1000</t>
  </si>
  <si>
    <t>23680104</t>
  </si>
  <si>
    <t>RETENCION ICA R.S. 14 X 1000</t>
  </si>
  <si>
    <t>23680105</t>
  </si>
  <si>
    <t>RETENCION ICA R.S. 13.8 X 1000</t>
  </si>
  <si>
    <t>23680106</t>
  </si>
  <si>
    <t>RETENCION ICA R.S. 8 X 1000</t>
  </si>
  <si>
    <t>23680108</t>
  </si>
  <si>
    <t>RETENCION ICA R.S. 4.14/1000</t>
  </si>
  <si>
    <t>23680109</t>
  </si>
  <si>
    <t>RETENCION ICA R.S. 8.66 X 1000</t>
  </si>
  <si>
    <t>23680115</t>
  </si>
  <si>
    <t>RETENCION ICA R.S 7.66X1000</t>
  </si>
  <si>
    <t>23680116</t>
  </si>
  <si>
    <t>RETENCION ICA R.S 7.12 X 1000</t>
  </si>
  <si>
    <t>23680190</t>
  </si>
  <si>
    <t>PAGO RETENCION ICA 14X1000</t>
  </si>
  <si>
    <t>23680191</t>
  </si>
  <si>
    <t>PAGO RETENCION ICA 7.66X1000</t>
  </si>
  <si>
    <t>23680193</t>
  </si>
  <si>
    <t>PAGO RETENCION ICA 8.66X1000</t>
  </si>
  <si>
    <t>23680194</t>
  </si>
  <si>
    <t>PAGO RETENCION ICA 13.8X1000</t>
  </si>
  <si>
    <t>23680195</t>
  </si>
  <si>
    <t>PAGO RETENCION ICA 8 X1000</t>
  </si>
  <si>
    <t>23680196</t>
  </si>
  <si>
    <t>PAGO RETENCION ICA 11.04X1000</t>
  </si>
  <si>
    <t>23680197</t>
  </si>
  <si>
    <t>PAGO RETENCION ICA 9.66X1000</t>
  </si>
  <si>
    <t>23680198</t>
  </si>
  <si>
    <t>PAGO RETENCION ICA 6.9X1000</t>
  </si>
  <si>
    <t>23680199</t>
  </si>
  <si>
    <t>PAGO RETENCION ICA 4.14X1000</t>
  </si>
  <si>
    <t>23689001</t>
  </si>
  <si>
    <t>PAGO RETENCION ICA 7.12X1000</t>
  </si>
  <si>
    <t>APORTES A ENTIDADES PROMOTORAS DE SALUD</t>
  </si>
  <si>
    <t>23700501</t>
  </si>
  <si>
    <t>APORTES SALUD</t>
  </si>
  <si>
    <t>23700601</t>
  </si>
  <si>
    <t>APORTES ARL</t>
  </si>
  <si>
    <t>23701001</t>
  </si>
  <si>
    <t>APORTES ICBF</t>
  </si>
  <si>
    <t>23701002</t>
  </si>
  <si>
    <t>APORTES SENA</t>
  </si>
  <si>
    <t>23701003</t>
  </si>
  <si>
    <t>APORTES CAJA COMPENSACION</t>
  </si>
  <si>
    <t>23704005</t>
  </si>
  <si>
    <t>DESCUENTO AHORRO COOPERATIVA</t>
  </si>
  <si>
    <t>23803001</t>
  </si>
  <si>
    <t>APORTES PENSION</t>
  </si>
  <si>
    <t>VIGENCIA FISCAL CORRIENTE</t>
  </si>
  <si>
    <t>24040501</t>
  </si>
  <si>
    <t>24040510</t>
  </si>
  <si>
    <t>PROVISION RENTA</t>
  </si>
  <si>
    <t>24080101</t>
  </si>
  <si>
    <t>IVA GENERADO A 19%</t>
  </si>
  <si>
    <t>24080104</t>
  </si>
  <si>
    <t>IVA DEVOLUCION  19% COMRAS</t>
  </si>
  <si>
    <t>24080106</t>
  </si>
  <si>
    <t>IVA RETIRO DE INVENTARIO</t>
  </si>
  <si>
    <t>24080197</t>
  </si>
  <si>
    <t>CRUCE IVA RETIRO DE INVENTARIO</t>
  </si>
  <si>
    <t>24080198</t>
  </si>
  <si>
    <t>CRUCE IVA GENERADO</t>
  </si>
  <si>
    <t>24080199</t>
  </si>
  <si>
    <t>CRUCE IVA DEVOLUCIONES EN COMPRAS</t>
  </si>
  <si>
    <t>24089005</t>
  </si>
  <si>
    <t>IVA POR PAGAR 2021</t>
  </si>
  <si>
    <t>24089006</t>
  </si>
  <si>
    <t>IVA POR PAGAR</t>
  </si>
  <si>
    <t>24080203</t>
  </si>
  <si>
    <t>IVA DESCONTABLE COMPRAS NACIONALES 19%</t>
  </si>
  <si>
    <t>24080204</t>
  </si>
  <si>
    <t>IVA DESCONTABLE SERVICIOS 19%</t>
  </si>
  <si>
    <t>24080205</t>
  </si>
  <si>
    <t>IVA DESCONTABLE ARRIENDOS 19%</t>
  </si>
  <si>
    <t>24080206</t>
  </si>
  <si>
    <t>IVA DESCONTABLE IMPORTACIÓN 19%</t>
  </si>
  <si>
    <t>24080208</t>
  </si>
  <si>
    <t>IVA DEVOLUCION EN VENTAS  19%</t>
  </si>
  <si>
    <t>24080209</t>
  </si>
  <si>
    <t>IVA DESCONTABLE HOTELES RESTAURANTE</t>
  </si>
  <si>
    <t>24080210</t>
  </si>
  <si>
    <t>IVA DESCONTABLE COMPRAS NACIONALES 5%</t>
  </si>
  <si>
    <t>24080211</t>
  </si>
  <si>
    <t>IVA DESCONTABLE EN SERVICIOS AIU 19%</t>
  </si>
  <si>
    <t>24080212</t>
  </si>
  <si>
    <t>IVA DESCONTABLE COMPRAS DE ACTIVOS FIJOS</t>
  </si>
  <si>
    <t>24080213</t>
  </si>
  <si>
    <t>IVA DESCONTABLE SERVICIO RESTAURANTE</t>
  </si>
  <si>
    <t>24080214</t>
  </si>
  <si>
    <t>IVA DESCONTABLE SERVICIOS NACIONALES 5%</t>
  </si>
  <si>
    <t>24080289</t>
  </si>
  <si>
    <t>CRUCE IVA DESCONTABLE SERVICIOS 5%</t>
  </si>
  <si>
    <t>24080290</t>
  </si>
  <si>
    <t>CRUCE IVA DESCONTABLE COMPRAS 5%</t>
  </si>
  <si>
    <t>24080291</t>
  </si>
  <si>
    <t>CRUCE IVA DEVOLUCION VENTAS</t>
  </si>
  <si>
    <t>24080292</t>
  </si>
  <si>
    <t>CRUCE IVA DESCONTABLE IMPORTACIONES</t>
  </si>
  <si>
    <t>24080293</t>
  </si>
  <si>
    <t>CRUCE IVA DESCONTABLE COMPRAS 19%</t>
  </si>
  <si>
    <t>24080294</t>
  </si>
  <si>
    <t>CRUCE IVA DESCONTABLE SERVICIOS</t>
  </si>
  <si>
    <t>24080295</t>
  </si>
  <si>
    <t>CRUCE IVA ARRENDAMIENTOS</t>
  </si>
  <si>
    <t>24080296</t>
  </si>
  <si>
    <t>CRUCE IVA HOTELES Y RESTAURANTES</t>
  </si>
  <si>
    <t>24080298</t>
  </si>
  <si>
    <t>CRUCE IVA SERVICIOS AIU 19%</t>
  </si>
  <si>
    <t>24080299</t>
  </si>
  <si>
    <t>PRORRATEO IVA</t>
  </si>
  <si>
    <t>24120501</t>
  </si>
  <si>
    <t>NOMINA POR PAGAR</t>
  </si>
  <si>
    <t>25050101</t>
  </si>
  <si>
    <t>CESANTIAS CONSOLIDADAS</t>
  </si>
  <si>
    <t>25101001</t>
  </si>
  <si>
    <t>25101005</t>
  </si>
  <si>
    <t>INTERES SOBRE CESANTIAS</t>
  </si>
  <si>
    <t>25150501</t>
  </si>
  <si>
    <t>PRIMAS LEGAL</t>
  </si>
  <si>
    <t>25200501</t>
  </si>
  <si>
    <t>VACACIONES</t>
  </si>
  <si>
    <t>25250501</t>
  </si>
  <si>
    <t>25500501</t>
  </si>
  <si>
    <t>25500601</t>
  </si>
  <si>
    <t>APORTES A ADMINISTRADORAS DE RIESGOS LABORALES</t>
  </si>
  <si>
    <t>25501001</t>
  </si>
  <si>
    <t>APORTE ICBF</t>
  </si>
  <si>
    <t>25501002</t>
  </si>
  <si>
    <t>APORTE SENA</t>
  </si>
  <si>
    <t>25501003</t>
  </si>
  <si>
    <t>APORTE CAJA DE COMPENSACION FAMILIAR</t>
  </si>
  <si>
    <t>25504502</t>
  </si>
  <si>
    <t>APORTE FONDO DE PENSIONES</t>
  </si>
  <si>
    <t>26059501</t>
  </si>
  <si>
    <t>COMPENSACION COMPRAS / SERVICIOS</t>
  </si>
  <si>
    <t>26059503</t>
  </si>
  <si>
    <t>SALDOS INICIALES ACTIVOS</t>
  </si>
  <si>
    <t>DE CLIENTES</t>
  </si>
  <si>
    <t>28050501</t>
  </si>
  <si>
    <t>CAPITAL AUTORIZADO</t>
  </si>
  <si>
    <t>31050501</t>
  </si>
  <si>
    <t>RESERVA LEGAL</t>
  </si>
  <si>
    <t>33050501</t>
  </si>
  <si>
    <t>UTILIDAD DEL EJERCICIO</t>
  </si>
  <si>
    <t>36050101</t>
  </si>
  <si>
    <t>37050101</t>
  </si>
  <si>
    <t>UTILIDADES ACUMULADAS ANTES 2017</t>
  </si>
  <si>
    <t>37050102</t>
  </si>
  <si>
    <t>UTILIDADES ACUMULADAS 2018</t>
  </si>
  <si>
    <t>37050103</t>
  </si>
  <si>
    <t>UTILIDADES ACUMULADAS 2019</t>
  </si>
  <si>
    <t>37050104</t>
  </si>
  <si>
    <t>UTILIDADES ACUMULADAS 2020</t>
  </si>
  <si>
    <t>37050105</t>
  </si>
  <si>
    <t>UTILIDADES ACUMULADAS 2021</t>
  </si>
  <si>
    <t>37050199</t>
  </si>
  <si>
    <t>UTILIDADES ACUMULADAS CORRECCION DE ERRORES DE EJERCICIOS ANTERIORES</t>
  </si>
  <si>
    <t>41359501</t>
  </si>
  <si>
    <t>ARTICULOS DE SEGURIDAD INDUSTRIAL</t>
  </si>
  <si>
    <t>41359502</t>
  </si>
  <si>
    <t>VENTA DE INSUMOS</t>
  </si>
  <si>
    <t>41359503</t>
  </si>
  <si>
    <t>VENTA DE SUBPRODUCTOS</t>
  </si>
  <si>
    <t>41359504</t>
  </si>
  <si>
    <t>EXPORTACIONES</t>
  </si>
  <si>
    <t>41359505</t>
  </si>
  <si>
    <t>SERVICIO INNOVACION Y DESARROLLO</t>
  </si>
  <si>
    <t>41750101</t>
  </si>
  <si>
    <t>DEVOLUCIONES EN VENTAS</t>
  </si>
  <si>
    <t>41750201</t>
  </si>
  <si>
    <t>DESCUENTOS EN VENTAS</t>
  </si>
  <si>
    <t>MATERIAL DE DESECHO</t>
  </si>
  <si>
    <t>42051001</t>
  </si>
  <si>
    <t>INTERESES</t>
  </si>
  <si>
    <t>42100501</t>
  </si>
  <si>
    <t>DIFERENCIA EN CAMBIO</t>
  </si>
  <si>
    <t>42102001</t>
  </si>
  <si>
    <t>42104001</t>
  </si>
  <si>
    <t>42452401</t>
  </si>
  <si>
    <t>EQUIPO DE  OFICINA</t>
  </si>
  <si>
    <t>REINTEGRO DE OTROS COSTOS Y GASTOS</t>
  </si>
  <si>
    <t>42505001</t>
  </si>
  <si>
    <t>APROVECHAMIENTOS</t>
  </si>
  <si>
    <t>42950501</t>
  </si>
  <si>
    <t>DIFERENCIA EN PAGO DE FACTURA A FAVOR</t>
  </si>
  <si>
    <t>42950502</t>
  </si>
  <si>
    <t>AJUSTE AL PESO</t>
  </si>
  <si>
    <t>42950503</t>
  </si>
  <si>
    <t>42950702</t>
  </si>
  <si>
    <t>SUBSIDIO POR GENERACION DE EMPLEO</t>
  </si>
  <si>
    <t>51050601</t>
  </si>
  <si>
    <t>SALARIO BASICO</t>
  </si>
  <si>
    <t>51052701</t>
  </si>
  <si>
    <t>AUXILIO DE TRANSPORTE</t>
  </si>
  <si>
    <t>CESANTIAS</t>
  </si>
  <si>
    <t>51053001</t>
  </si>
  <si>
    <t>51053301</t>
  </si>
  <si>
    <t>INTERESES CESANTIAS</t>
  </si>
  <si>
    <t>51053302</t>
  </si>
  <si>
    <t>51053601</t>
  </si>
  <si>
    <t>PRIMA LEGAL</t>
  </si>
  <si>
    <t>51053901</t>
  </si>
  <si>
    <t>51054502</t>
  </si>
  <si>
    <t>AUXILIO DE RODAMIENTO</t>
  </si>
  <si>
    <t>51054803</t>
  </si>
  <si>
    <t>BONIFICACION MERA LIBERABILIDAD</t>
  </si>
  <si>
    <t>DOTACION Y SUMINISTRO A TRABAJADORES</t>
  </si>
  <si>
    <t>51055101</t>
  </si>
  <si>
    <t>CAPACITACION AL PERSONAL</t>
  </si>
  <si>
    <t>51056301</t>
  </si>
  <si>
    <t>51056801</t>
  </si>
  <si>
    <t>51057001</t>
  </si>
  <si>
    <t>APORTE PATRONO PENSION</t>
  </si>
  <si>
    <t>51057002</t>
  </si>
  <si>
    <t>APORTES VOLUNTARIOS A PENSION</t>
  </si>
  <si>
    <t>51057201</t>
  </si>
  <si>
    <t>GASTOS MEDICOS Y DROGAS</t>
  </si>
  <si>
    <t>51058401</t>
  </si>
  <si>
    <t>REVISORÍA FISCAL</t>
  </si>
  <si>
    <t>51101001</t>
  </si>
  <si>
    <t>AVALUOS</t>
  </si>
  <si>
    <t>51102001</t>
  </si>
  <si>
    <t>ASESORIA JURIDICA</t>
  </si>
  <si>
    <t>51102501</t>
  </si>
  <si>
    <t>ASESORIA FINANCIERA</t>
  </si>
  <si>
    <t>51103001</t>
  </si>
  <si>
    <t>ASESORIA TECNICA</t>
  </si>
  <si>
    <t>51103502</t>
  </si>
  <si>
    <t>51109501</t>
  </si>
  <si>
    <t>51151501</t>
  </si>
  <si>
    <t>IMPUESTO PREDIAL CONDOMINIO</t>
  </si>
  <si>
    <t>51151502</t>
  </si>
  <si>
    <t>IMPUESTO PREDIAL BODEGA</t>
  </si>
  <si>
    <t>51154002</t>
  </si>
  <si>
    <t>DE VEHICULOS</t>
  </si>
  <si>
    <t>51201001</t>
  </si>
  <si>
    <t>AFILIACIONES Y SOSTENIMIENTO</t>
  </si>
  <si>
    <t>51251001</t>
  </si>
  <si>
    <t>51306001</t>
  </si>
  <si>
    <t>SEGURO TODO RIESGOS</t>
  </si>
  <si>
    <t>51306002</t>
  </si>
  <si>
    <t>SEGURO INVENTARIO</t>
  </si>
  <si>
    <t>51306003</t>
  </si>
  <si>
    <t>SEGURO SOAT</t>
  </si>
  <si>
    <t>ASEO Y VIGILANCIA</t>
  </si>
  <si>
    <t>51350501</t>
  </si>
  <si>
    <t>TEMPORALES</t>
  </si>
  <si>
    <t>51351001</t>
  </si>
  <si>
    <t>PROCESAMIENTO ELECTRONICO DE DATOS</t>
  </si>
  <si>
    <t>51352001</t>
  </si>
  <si>
    <t>51352002</t>
  </si>
  <si>
    <t>ACTUALIZACION Y MANTENIMIENTO SAP</t>
  </si>
  <si>
    <t>51352003</t>
  </si>
  <si>
    <t>SARVICIO HOSTING INFRAESTRUCTURA</t>
  </si>
  <si>
    <t>51352004</t>
  </si>
  <si>
    <t>INFRAESTRUCTURA FACTURA ELECTRONICA</t>
  </si>
  <si>
    <t>51352005</t>
  </si>
  <si>
    <t>PAQUETE HORAS</t>
  </si>
  <si>
    <t>51352006</t>
  </si>
  <si>
    <t>SERVICIO DE INTERNET CONDOMINIO</t>
  </si>
  <si>
    <t>ACUEDUCTO Y ALCANTARILLADO</t>
  </si>
  <si>
    <t>51352501</t>
  </si>
  <si>
    <t>51352502</t>
  </si>
  <si>
    <t>ACUEDUCTO CONDOMINIO</t>
  </si>
  <si>
    <t>ENERGIA ELECTRICA</t>
  </si>
  <si>
    <t>51353001</t>
  </si>
  <si>
    <t>ENERGIA ELECTRICA CONDOMINIO</t>
  </si>
  <si>
    <t>51353005</t>
  </si>
  <si>
    <t>TELEFONO</t>
  </si>
  <si>
    <t>51353501</t>
  </si>
  <si>
    <t>51353505</t>
  </si>
  <si>
    <t>ETB</t>
  </si>
  <si>
    <t>51353510</t>
  </si>
  <si>
    <t>TIGO</t>
  </si>
  <si>
    <t>CORREO, PORTES Y TELEGRAMAS</t>
  </si>
  <si>
    <t>51354001</t>
  </si>
  <si>
    <t>TRANSPORTE, FLETES Y ACARREOS</t>
  </si>
  <si>
    <t>51355001</t>
  </si>
  <si>
    <t>51355501</t>
  </si>
  <si>
    <t>GAS CONDOMINIO</t>
  </si>
  <si>
    <t>SERVICIO DE INTERNET Y PAG WEB</t>
  </si>
  <si>
    <t>51356501</t>
  </si>
  <si>
    <t>OTROS SERVICIOS</t>
  </si>
  <si>
    <t>51359501</t>
  </si>
  <si>
    <t>51359502</t>
  </si>
  <si>
    <t>SERVICIOS BODEGAJE ARCHIVO</t>
  </si>
  <si>
    <t>NOTARIALES</t>
  </si>
  <si>
    <t>51400501</t>
  </si>
  <si>
    <t>REGISTRO MERCANTIL</t>
  </si>
  <si>
    <t>51401001</t>
  </si>
  <si>
    <t>TRAMITES Y LICENCIAS</t>
  </si>
  <si>
    <t>51401501</t>
  </si>
  <si>
    <t>51409501</t>
  </si>
  <si>
    <t>51451501</t>
  </si>
  <si>
    <t>51452001</t>
  </si>
  <si>
    <t>51452501</t>
  </si>
  <si>
    <t>EQUIPO DE COMPUTACION Y COMUNICACIÓN</t>
  </si>
  <si>
    <t>INSTALACIONES ELECTRICAS</t>
  </si>
  <si>
    <t>51500501</t>
  </si>
  <si>
    <t>REPARACIONES LOCATIVAS</t>
  </si>
  <si>
    <t>51501501</t>
  </si>
  <si>
    <t>51501502</t>
  </si>
  <si>
    <t>REPARACIONES LOCATIVAS CONDOMINIO</t>
  </si>
  <si>
    <t>ALOJAMIENTO Y MANUTENCION</t>
  </si>
  <si>
    <t>51550501</t>
  </si>
  <si>
    <t>PASAJES AEREOS</t>
  </si>
  <si>
    <t>51551501</t>
  </si>
  <si>
    <t>51600501</t>
  </si>
  <si>
    <t>51602001</t>
  </si>
  <si>
    <t>MUEBLES Y ENSERES</t>
  </si>
  <si>
    <t>51603001</t>
  </si>
  <si>
    <t>51603501</t>
  </si>
  <si>
    <t>51651001</t>
  </si>
  <si>
    <t>ELEMENTOS DE ASEO Y CAFETERIA</t>
  </si>
  <si>
    <t>51952501</t>
  </si>
  <si>
    <t>ELEMENTOS DE ASEO Y CEFETERIA</t>
  </si>
  <si>
    <t>UTILES, PAPELERIA Y FOTOCOPIAS</t>
  </si>
  <si>
    <t>51953001</t>
  </si>
  <si>
    <t>COMBUSTIBLES Y LUBRICANTES</t>
  </si>
  <si>
    <t>51953501</t>
  </si>
  <si>
    <t>ENVASES Y EMPAQUES</t>
  </si>
  <si>
    <t>51954001</t>
  </si>
  <si>
    <t>TAXIS Y BUSES</t>
  </si>
  <si>
    <t>51954501</t>
  </si>
  <si>
    <t>CASINO Y RESTAURANTE</t>
  </si>
  <si>
    <t>51956001</t>
  </si>
  <si>
    <t>51956002</t>
  </si>
  <si>
    <t>IMPO CONSUMO RESTAURANTE 8%</t>
  </si>
  <si>
    <t>PARQUEADEROS</t>
  </si>
  <si>
    <t>51956501</t>
  </si>
  <si>
    <t>51959501</t>
  </si>
  <si>
    <t>GASTOS VARIOS</t>
  </si>
  <si>
    <t>51959502</t>
  </si>
  <si>
    <t>GASTOS LICENCIAS SOFTWARE</t>
  </si>
  <si>
    <t>51959503</t>
  </si>
  <si>
    <t>ADMINISTRACION CONDOMINIO</t>
  </si>
  <si>
    <t>51959504</t>
  </si>
  <si>
    <t>51959505</t>
  </si>
  <si>
    <t>GASTOS VARIOS CONDOMINIO</t>
  </si>
  <si>
    <t>51959506</t>
  </si>
  <si>
    <t>ACTIVOS FIJOS</t>
  </si>
  <si>
    <t>51959507</t>
  </si>
  <si>
    <t>COMPRAS MANTENIMIENTOS Y REPARACIONES VARIOS</t>
  </si>
  <si>
    <t>51959521</t>
  </si>
  <si>
    <t>IVA MAYOR VALOR DE ACTIVOS FIJOS</t>
  </si>
  <si>
    <t>51960501</t>
  </si>
  <si>
    <t>DESVIACIONES DE ORDENES DE FABRICACION</t>
  </si>
  <si>
    <t>52050601</t>
  </si>
  <si>
    <t>COMISIONES</t>
  </si>
  <si>
    <t>52051801</t>
  </si>
  <si>
    <t>COMISIONES POR VENTAS</t>
  </si>
  <si>
    <t>52052401</t>
  </si>
  <si>
    <t>52052701</t>
  </si>
  <si>
    <t>52053001</t>
  </si>
  <si>
    <t>52053302</t>
  </si>
  <si>
    <t>52053601</t>
  </si>
  <si>
    <t>52053901</t>
  </si>
  <si>
    <t>52054502</t>
  </si>
  <si>
    <t>52054801</t>
  </si>
  <si>
    <t>BONIFICACION MERA LIBERALIDAD</t>
  </si>
  <si>
    <t>52055101</t>
  </si>
  <si>
    <t>52056801</t>
  </si>
  <si>
    <t>52056901</t>
  </si>
  <si>
    <t>APORTE PATRONO SALUD</t>
  </si>
  <si>
    <t>52057001</t>
  </si>
  <si>
    <t>52057002</t>
  </si>
  <si>
    <t>52057201</t>
  </si>
  <si>
    <t>52057501</t>
  </si>
  <si>
    <t>APORTES I.C.B.F</t>
  </si>
  <si>
    <t>52057801</t>
  </si>
  <si>
    <t>52058401</t>
  </si>
  <si>
    <t>INDUSTRIA Y COMERCIO</t>
  </si>
  <si>
    <t>52150501</t>
  </si>
  <si>
    <t>52154001</t>
  </si>
  <si>
    <t>IMPUESTO VEHICULOS</t>
  </si>
  <si>
    <t>52159501</t>
  </si>
  <si>
    <t>52251001</t>
  </si>
  <si>
    <t>SEGURO TRANSPORTE DE MERCANCIA</t>
  </si>
  <si>
    <t>52304001</t>
  </si>
  <si>
    <t>SEGURO FLOTA Y EQUIPO DE TRANSPORTE</t>
  </si>
  <si>
    <t>52309501</t>
  </si>
  <si>
    <t>52309502</t>
  </si>
  <si>
    <t>SEGURO CUENTAS POR COBRAR</t>
  </si>
  <si>
    <t>52309503</t>
  </si>
  <si>
    <t>52351001</t>
  </si>
  <si>
    <t>52352001</t>
  </si>
  <si>
    <t>52352002</t>
  </si>
  <si>
    <t>SERVICIO PAGO PSE</t>
  </si>
  <si>
    <t>52352003</t>
  </si>
  <si>
    <t>LICENCIA LECTOR CODIGO DE BARRAS</t>
  </si>
  <si>
    <t>52353501</t>
  </si>
  <si>
    <t>52354001</t>
  </si>
  <si>
    <t>52355001</t>
  </si>
  <si>
    <t>52356001</t>
  </si>
  <si>
    <t>PUBLICIDAD Y PROPAGANDA</t>
  </si>
  <si>
    <t>52356003</t>
  </si>
  <si>
    <t>RETIRO DE INVENTARIO PARA OBSEQUIOS Y DEMAS</t>
  </si>
  <si>
    <t>52356005</t>
  </si>
  <si>
    <t>SERVICIO DE BONDEO CUERINA</t>
  </si>
  <si>
    <t>52359501</t>
  </si>
  <si>
    <t>52401501</t>
  </si>
  <si>
    <t>52409502</t>
  </si>
  <si>
    <t>MULTIMARCA SUPERINTENDENCIA DE INDUSTRIA Y COMERCIO</t>
  </si>
  <si>
    <t>52452001</t>
  </si>
  <si>
    <t>52454001</t>
  </si>
  <si>
    <t>52550501</t>
  </si>
  <si>
    <t>52551501</t>
  </si>
  <si>
    <t>PASAJES TERRESTRES</t>
  </si>
  <si>
    <t>52552001</t>
  </si>
  <si>
    <t>PEAJES</t>
  </si>
  <si>
    <t>52553001</t>
  </si>
  <si>
    <t>52559501</t>
  </si>
  <si>
    <t>GASTOS DE VIAJE OTROS</t>
  </si>
  <si>
    <t>52602001</t>
  </si>
  <si>
    <t>52952501</t>
  </si>
  <si>
    <t>52953001</t>
  </si>
  <si>
    <t>52953501</t>
  </si>
  <si>
    <t>52954501</t>
  </si>
  <si>
    <t>52956001</t>
  </si>
  <si>
    <t>52956002</t>
  </si>
  <si>
    <t>52956501</t>
  </si>
  <si>
    <t>52959501</t>
  </si>
  <si>
    <t>52959502</t>
  </si>
  <si>
    <t>MUESTRAS PARA PRUEBAS</t>
  </si>
  <si>
    <t>52959503</t>
  </si>
  <si>
    <t>CERTIFICACION PRODUCTOS</t>
  </si>
  <si>
    <t>52959504</t>
  </si>
  <si>
    <t>CERTIFICACION ISO 9001</t>
  </si>
  <si>
    <t>52959506</t>
  </si>
  <si>
    <t>PUBLICIDAD PROPAGANDA Y PROMOCION</t>
  </si>
  <si>
    <t>52959507</t>
  </si>
  <si>
    <t>GASTOS MEDICOS TEMPORAL</t>
  </si>
  <si>
    <t>52959508</t>
  </si>
  <si>
    <t>COMPRAS MANTENIMIENTO Y REPARACIONES VARIOS</t>
  </si>
  <si>
    <t>52959509</t>
  </si>
  <si>
    <t>GASTOS VARIOS X EXPORTACION</t>
  </si>
  <si>
    <t>52959601</t>
  </si>
  <si>
    <t>MANTENIMIENTO MAQUINARIA Y EQUIPO</t>
  </si>
  <si>
    <t>52959603</t>
  </si>
  <si>
    <t>ASISTENCIA TECNICA LABORATORIO</t>
  </si>
  <si>
    <t>52959604</t>
  </si>
  <si>
    <t>TEMPORALES DTO LABORATORIO</t>
  </si>
  <si>
    <t>52959605</t>
  </si>
  <si>
    <t>DOTACION Y SUMINISTROS A TRABAJADORES</t>
  </si>
  <si>
    <t>52959606</t>
  </si>
  <si>
    <t>CAPACITACIONES LABORATORIO</t>
  </si>
  <si>
    <t>52959607</t>
  </si>
  <si>
    <t>MANTENIMIENTO Y CERTIFICACION ONAC</t>
  </si>
  <si>
    <t>52959608</t>
  </si>
  <si>
    <t>52959609</t>
  </si>
  <si>
    <t>GASTOS VARIOS LABORATORIO</t>
  </si>
  <si>
    <t>52959611</t>
  </si>
  <si>
    <t>52959612</t>
  </si>
  <si>
    <t>SERVICIO TELEFONO</t>
  </si>
  <si>
    <t>DETERIORO DE INVENTARIO</t>
  </si>
  <si>
    <t>52992001</t>
  </si>
  <si>
    <t>GASTOS BANCARIOS</t>
  </si>
  <si>
    <t>53050501</t>
  </si>
  <si>
    <t>GRAVAMEN AL MOVIMIENTO FINANCIERO 4*1000</t>
  </si>
  <si>
    <t>53051001</t>
  </si>
  <si>
    <t>53051501</t>
  </si>
  <si>
    <t>53052001</t>
  </si>
  <si>
    <t>INTERESES CORRIENTES</t>
  </si>
  <si>
    <t>53052002</t>
  </si>
  <si>
    <t>INTERESES DE MORA</t>
  </si>
  <si>
    <t>53052501</t>
  </si>
  <si>
    <t>53053505</t>
  </si>
  <si>
    <t>IMPUESTOS ASUMIDOS</t>
  </si>
  <si>
    <t>53152001</t>
  </si>
  <si>
    <t>GASTOS NO DEDUCIBLES</t>
  </si>
  <si>
    <t>53154501</t>
  </si>
  <si>
    <t>MULTAS, SANCIONES Y LITIGIOS</t>
  </si>
  <si>
    <t>53952001</t>
  </si>
  <si>
    <t>53959581</t>
  </si>
  <si>
    <t>IMPUESTO DE RENTA Y COMPLEMENTARIOS</t>
  </si>
  <si>
    <t>54050501</t>
  </si>
  <si>
    <t>GANANCIAS Y PERDIDAS</t>
  </si>
  <si>
    <t>59050501</t>
  </si>
  <si>
    <t>61352401</t>
  </si>
  <si>
    <t>ARTICULOS MANUFACTURADOS</t>
  </si>
  <si>
    <t>61352402</t>
  </si>
  <si>
    <t>COSTOS DE INSUMOS VENDIDOS</t>
  </si>
  <si>
    <t>AJUSTE AL INVENTARIO</t>
  </si>
  <si>
    <t>61359901</t>
  </si>
  <si>
    <t>61359902</t>
  </si>
  <si>
    <t>AJUSTE DETERIORO</t>
  </si>
  <si>
    <t>61359903</t>
  </si>
  <si>
    <t>AJUSTE GARANTIAS</t>
  </si>
  <si>
    <t>61359904</t>
  </si>
  <si>
    <t>PRUEBAS LABORATORIO</t>
  </si>
  <si>
    <t>61359905</t>
  </si>
  <si>
    <t>DESVIACION DE ORDENES DE FABRICACION</t>
  </si>
  <si>
    <t>72011301</t>
  </si>
  <si>
    <t>72011601</t>
  </si>
  <si>
    <t>72012701</t>
  </si>
  <si>
    <t>72050601</t>
  </si>
  <si>
    <t>HORAS EXTRAS Y RECARGOS</t>
  </si>
  <si>
    <t>72051501</t>
  </si>
  <si>
    <t>72052401</t>
  </si>
  <si>
    <t>72052701</t>
  </si>
  <si>
    <t>72053001</t>
  </si>
  <si>
    <t>72053302</t>
  </si>
  <si>
    <t>72053601</t>
  </si>
  <si>
    <t>72053901</t>
  </si>
  <si>
    <t>72054801</t>
  </si>
  <si>
    <t>72055101</t>
  </si>
  <si>
    <t>72056801</t>
  </si>
  <si>
    <t>72056901</t>
  </si>
  <si>
    <t>72057001</t>
  </si>
  <si>
    <t>72057201</t>
  </si>
  <si>
    <t>72058401</t>
  </si>
  <si>
    <t>OTROS GASTOS DE PERSONAL</t>
  </si>
  <si>
    <t>72059501</t>
  </si>
  <si>
    <t>72072501</t>
  </si>
  <si>
    <t>HORAS EXTRAS DIURNAS</t>
  </si>
  <si>
    <t>72959501</t>
  </si>
  <si>
    <t>BONIFICACION POR MERA LIBERALIDAD</t>
  </si>
  <si>
    <t>TELEFONOS</t>
  </si>
  <si>
    <t>73020301</t>
  </si>
  <si>
    <t>73020801</t>
  </si>
  <si>
    <t>73020901</t>
  </si>
  <si>
    <t>73021001</t>
  </si>
  <si>
    <t>73029501</t>
  </si>
  <si>
    <t>73030201</t>
  </si>
  <si>
    <t>73030301</t>
  </si>
  <si>
    <t>73040101</t>
  </si>
  <si>
    <t>73040201</t>
  </si>
  <si>
    <t>73049501</t>
  </si>
  <si>
    <t>73059501</t>
  </si>
  <si>
    <t>DEPRECIACIÓN MAQUINARIA Y EQUIPO</t>
  </si>
  <si>
    <t>73059502</t>
  </si>
  <si>
    <t>DEPRECIACIÓN EQUIPO LABORATORIO</t>
  </si>
  <si>
    <t>73059503</t>
  </si>
  <si>
    <t>DEPRECIACION EQUIPO DE COMPUTACION Y COMUNICACION</t>
  </si>
  <si>
    <t>73060101</t>
  </si>
  <si>
    <t>73060201</t>
  </si>
  <si>
    <t>73060401</t>
  </si>
  <si>
    <t>73060501</t>
  </si>
  <si>
    <t>73060601</t>
  </si>
  <si>
    <t>ETIQUETAS Y ADHESIVOS</t>
  </si>
  <si>
    <t>73060801</t>
  </si>
  <si>
    <t>73069501</t>
  </si>
  <si>
    <t>73069503</t>
  </si>
  <si>
    <t>73069504</t>
  </si>
  <si>
    <t>73069505</t>
  </si>
  <si>
    <t>73069520</t>
  </si>
  <si>
    <t>73602801</t>
  </si>
  <si>
    <t>SERV. EXTERNOS DE PRODUCCIÓN</t>
  </si>
  <si>
    <t>74010101</t>
  </si>
  <si>
    <t>ID</t>
  </si>
  <si>
    <t>LONG</t>
  </si>
  <si>
    <t>99999999</t>
  </si>
  <si>
    <t>CIERRE DE AÑO</t>
  </si>
  <si>
    <t>42501501</t>
  </si>
  <si>
    <t>51052401</t>
  </si>
  <si>
    <t>51306501</t>
  </si>
  <si>
    <t>51559501</t>
  </si>
  <si>
    <t>51959520</t>
  </si>
  <si>
    <t>52150502</t>
  </si>
  <si>
    <t>52352004</t>
  </si>
  <si>
    <t>52452501</t>
  </si>
  <si>
    <t>52603501</t>
  </si>
  <si>
    <t>52959505</t>
  </si>
  <si>
    <t>52959602</t>
  </si>
  <si>
    <t>52959610</t>
  </si>
  <si>
    <t>52991001</t>
  </si>
  <si>
    <t>61350501</t>
  </si>
  <si>
    <t>61352403</t>
  </si>
  <si>
    <t>61359906</t>
  </si>
  <si>
    <t>61359907</t>
  </si>
  <si>
    <t>72072401</t>
  </si>
  <si>
    <t>73020701</t>
  </si>
  <si>
    <t>73030401</t>
  </si>
  <si>
    <t>73039501</t>
  </si>
  <si>
    <t>RECUPERACION SEGUROS MAPFRE</t>
  </si>
  <si>
    <t>AMORTIZACION SEGUROS</t>
  </si>
  <si>
    <t>IVA MAYOR VALOR GASTOS VARIOS</t>
  </si>
  <si>
    <t>IND Y COMERCIO ACUERDO 780 DE 2020</t>
  </si>
  <si>
    <t>CODIGOS DE BARRAS</t>
  </si>
  <si>
    <t>BONIFICACION MERA LIBERALIDAD LAB</t>
  </si>
  <si>
    <t>BAJA DE CARTERA</t>
  </si>
  <si>
    <t>COSTO DE SALIDAS POR BAJAS, OBSEQUIOS, Y CONSUMO LOCAL</t>
  </si>
  <si>
    <t>COSTOS DE SUB PRODUCTOS  VENDIDOS</t>
  </si>
  <si>
    <t>AJUSTE POR BAJA ROTACION</t>
  </si>
  <si>
    <t>ASISTENCIA TECNICA</t>
  </si>
  <si>
    <t>Clasificación EF 2022</t>
  </si>
  <si>
    <t>Efectivo en caja</t>
  </si>
  <si>
    <t>Efectivo en bancos - COP</t>
  </si>
  <si>
    <t>Efectivo en bancos - USD</t>
  </si>
  <si>
    <t>Cuentas comerciales por cobrar - nacionales</t>
  </si>
  <si>
    <t>Cuentas comerciales por cobrar - del exterior</t>
  </si>
  <si>
    <t>Cuentas comerciales por cobrar - nacionales LP</t>
  </si>
  <si>
    <t>Otras cuentas por cobrar - anticipos a proveedores</t>
  </si>
  <si>
    <t>Otras cuentas por cobrar - préstamos a empleados</t>
  </si>
  <si>
    <t>Activos por impuestos corrientes</t>
  </si>
  <si>
    <t>Otras cuentas por cobrar - otros</t>
  </si>
  <si>
    <t>Inventario - materia prima</t>
  </si>
  <si>
    <t>Inventario - producto en proceso</t>
  </si>
  <si>
    <t>Inventario - producto terminado</t>
  </si>
  <si>
    <t>Inventario - inventario en tránsito</t>
  </si>
  <si>
    <t>Inventario - anticipo para adquisición</t>
  </si>
  <si>
    <t>PPEq - terrenos</t>
  </si>
  <si>
    <t>PPEq - edificaciones</t>
  </si>
  <si>
    <t>PPEq - maquinaria y equipo</t>
  </si>
  <si>
    <t>PPEq - laboratorio de pruebas</t>
  </si>
  <si>
    <t>PPEq - equipo de oficina</t>
  </si>
  <si>
    <t>PPEq - equipo informático</t>
  </si>
  <si>
    <t>PPEq - flota y equipo de transporte</t>
  </si>
  <si>
    <t>PPEq - DA - maquinaria y equipo</t>
  </si>
  <si>
    <t>PPEq - DA - edificaciones</t>
  </si>
  <si>
    <t>PPEq - DA - equipo de oficina</t>
  </si>
  <si>
    <t>PPEq - DA - laboratorio de pruebas</t>
  </si>
  <si>
    <t>PPEq - DA - equipo informático</t>
  </si>
  <si>
    <t>PPEq - DA - flota y equipo de transporte</t>
  </si>
  <si>
    <t>Intangibles - programas de computador</t>
  </si>
  <si>
    <t>Intangibles - AA - programas de computador</t>
  </si>
  <si>
    <t>OF - sobregiros</t>
  </si>
  <si>
    <t>OF - TC - Bancolombia USD</t>
  </si>
  <si>
    <t>OF - TC - Bancolombia</t>
  </si>
  <si>
    <t>OF - pasivo por arrendamientos LP</t>
  </si>
  <si>
    <t>Cuentas comerciales por pagar - nacionales</t>
  </si>
  <si>
    <t>Cuentas comerciales por pagar - del exterior</t>
  </si>
  <si>
    <t>Cuentas por pagar a partes relacionadas LP</t>
  </si>
  <si>
    <t>Otras cuentas por pagar - seguridad social e impuestos</t>
  </si>
  <si>
    <t>Pasivos por impuestos corrientes</t>
  </si>
  <si>
    <t>Otras cuentas por pagar - beneficios a los empleados</t>
  </si>
  <si>
    <t>Otras cuentas por pagar - anticipos de clientes</t>
  </si>
  <si>
    <t>Capital suscrito y pagado</t>
  </si>
  <si>
    <t>Reservas</t>
  </si>
  <si>
    <t>Resultados acumulados</t>
  </si>
  <si>
    <t>IAO - Ventas nacionales</t>
  </si>
  <si>
    <t>IAO - Devoluciones en ventas nacionales</t>
  </si>
  <si>
    <t>OID - Ingresos diversos</t>
  </si>
  <si>
    <t>OIF - Rendimientos financieros</t>
  </si>
  <si>
    <t>Diferencia en cambio, neta</t>
  </si>
  <si>
    <t>OID - Indemnización pérdida mercancía</t>
  </si>
  <si>
    <t>GABE - Sueldos y salarios</t>
  </si>
  <si>
    <t>GABE - Otros beneficios a empleados CP</t>
  </si>
  <si>
    <t>GABE - Prestaciones sociales</t>
  </si>
  <si>
    <t>GABE - Vacaciones</t>
  </si>
  <si>
    <t>GABE - Beneficio de rodamiento</t>
  </si>
  <si>
    <t>GABE - Planes de aportaciones definidas</t>
  </si>
  <si>
    <t>GADM - Honorarios</t>
  </si>
  <si>
    <t>GADM - Impuestos</t>
  </si>
  <si>
    <t>GADM - Arrendamientos</t>
  </si>
  <si>
    <t>GADM - Afiliación y sostenimiento</t>
  </si>
  <si>
    <t>GADM - Seguros</t>
  </si>
  <si>
    <t>GADM - Servicios</t>
  </si>
  <si>
    <t>GADM - Servicios (nómina temporal)</t>
  </si>
  <si>
    <t>GADM - Servicios (SAP)</t>
  </si>
  <si>
    <t>GADM - Gastos legales</t>
  </si>
  <si>
    <t>GADM - Mantenimiento y reparaciones</t>
  </si>
  <si>
    <t>GADM - Adecuación e instalación</t>
  </si>
  <si>
    <t>GADM - Gastos de viaje</t>
  </si>
  <si>
    <t>GADM - Depreciación</t>
  </si>
  <si>
    <t>GADM - Amortización</t>
  </si>
  <si>
    <t>GADM - Otros gastos de administración</t>
  </si>
  <si>
    <t>GVBE - Sueldos y salarios</t>
  </si>
  <si>
    <t>GVBE - Comisiones</t>
  </si>
  <si>
    <t>GVBE - Otros beneficios a empleados CP</t>
  </si>
  <si>
    <t>GVBE - Prestaciones sociales</t>
  </si>
  <si>
    <t>GVBE - Vacaciones</t>
  </si>
  <si>
    <t>GVBE - Beneficio de rodamiento</t>
  </si>
  <si>
    <t>GVBE - Planes de aportaciones definidas</t>
  </si>
  <si>
    <t>GVTS - Impuestos</t>
  </si>
  <si>
    <t>GVTS - Afiliación y sostenimiento</t>
  </si>
  <si>
    <t>GVTS - Seguros</t>
  </si>
  <si>
    <t>GVTS - Servicios (nómina temporal)</t>
  </si>
  <si>
    <t>GVTS - Otros servicios</t>
  </si>
  <si>
    <t>GVTS - Servicios de transporte</t>
  </si>
  <si>
    <t>GVTS - Mantenimiento y reparaciones</t>
  </si>
  <si>
    <t>GVTS - Gastos de viaje</t>
  </si>
  <si>
    <t>GVTS - Depreciación</t>
  </si>
  <si>
    <t>GVTS - Otros gastos de ventas</t>
  </si>
  <si>
    <t>GVTS - Castigo de cartera</t>
  </si>
  <si>
    <t>GVTS - Castigo de inventarios</t>
  </si>
  <si>
    <t>OCF - Gastos bancarios</t>
  </si>
  <si>
    <t>OID - GMF</t>
  </si>
  <si>
    <t>OCF - Comisiones</t>
  </si>
  <si>
    <t>OCF - Intereses por préstamos</t>
  </si>
  <si>
    <t>OCF - Intereses de mora</t>
  </si>
  <si>
    <t>OID - Descuentos comerciales</t>
  </si>
  <si>
    <t>OID - Impuestos asumidos</t>
  </si>
  <si>
    <t>OID - Gastos diversos</t>
  </si>
  <si>
    <t>OID - Multas, sanciones y litigios</t>
  </si>
  <si>
    <t>IRT - Corriente</t>
  </si>
  <si>
    <t>CVB - Ventas nacionales</t>
  </si>
  <si>
    <t>Ganancias y pérdidas</t>
  </si>
  <si>
    <t>Balance</t>
  </si>
  <si>
    <t>Resultados</t>
  </si>
  <si>
    <t>Etiquetas de fila</t>
  </si>
  <si>
    <t>Total general</t>
  </si>
  <si>
    <t>Otras cuentas por cobrar - procedentes de impuestos</t>
  </si>
  <si>
    <t>Saldo Inicial 2021</t>
  </si>
  <si>
    <t>Saldo Final 2022</t>
  </si>
  <si>
    <t>Suma de Saldo Final 2022</t>
  </si>
  <si>
    <t>Suma de Saldo Inicial 2021</t>
  </si>
  <si>
    <t>OF - préstamo Bancolombia LP</t>
  </si>
  <si>
    <t>OF - préstamo Bancolombia CP</t>
  </si>
  <si>
    <t>OF - préstamo Banco de Bogotá CP</t>
  </si>
  <si>
    <t>OF - préstamo Banco de Bogotá LP</t>
  </si>
  <si>
    <t>OF - otras obligaciones CP</t>
  </si>
  <si>
    <t>OF - contratos Factoring USD</t>
  </si>
  <si>
    <t>GVTS - Gastos legales</t>
  </si>
  <si>
    <t>Mayor</t>
  </si>
  <si>
    <t>CLASIFICACIÓN EF</t>
  </si>
  <si>
    <t>Efectivo</t>
  </si>
  <si>
    <t>Cuentas comerciales por cobrar</t>
  </si>
  <si>
    <t>Cuentas comerciales por cobrar LP</t>
  </si>
  <si>
    <t>Otras cuentas por cobrar</t>
  </si>
  <si>
    <t>Inventarios</t>
  </si>
  <si>
    <t>Propiedades, planta y equipo</t>
  </si>
  <si>
    <t>Activos intangibles</t>
  </si>
  <si>
    <t>Obligaciones financieras</t>
  </si>
  <si>
    <t>Obligaciones financieras LP</t>
  </si>
  <si>
    <t>Cuentas comerciales por pagar</t>
  </si>
  <si>
    <t>Otras cuentas por pagar</t>
  </si>
  <si>
    <t>Cuentas por pagar a partes relacionadas LP -</t>
  </si>
  <si>
    <t>Pasivos por impuestos corrientes -</t>
  </si>
  <si>
    <t>Capital suscrito y pagado -</t>
  </si>
  <si>
    <t>Reservas -</t>
  </si>
  <si>
    <t>Resultados acumulados -</t>
  </si>
  <si>
    <t>Ingresos de actividades ordinarias</t>
  </si>
  <si>
    <t>Costos de ventas de bienes</t>
  </si>
  <si>
    <t>Gastos de administración</t>
  </si>
  <si>
    <t>Gastos de ventas</t>
  </si>
  <si>
    <t>Otros ingresos de operación</t>
  </si>
  <si>
    <t>Costos financieros</t>
  </si>
  <si>
    <t>Ingresos financieros</t>
  </si>
  <si>
    <t>Diferencia en cambio, neta -</t>
  </si>
  <si>
    <t>Gasto por impuesto sobre la renta</t>
  </si>
  <si>
    <t>ESTADO DE SITUACIÓN FINANCIERA</t>
  </si>
  <si>
    <t>AL 1 DE ENERO DE 2020</t>
  </si>
  <si>
    <t>AL 31 DE DICIEMBRE DE 2020</t>
  </si>
  <si>
    <t>AL 31 DE DICIEMBRE DE 2021</t>
  </si>
  <si>
    <t>(Cifras en pesos colombianos - COP)</t>
  </si>
  <si>
    <t>Re-expresado</t>
  </si>
  <si>
    <t>ACTIVOS</t>
  </si>
  <si>
    <t>ACTIVOS CORRIENTES</t>
  </si>
  <si>
    <t>TOTAL ACTIVOS CORRIENTES</t>
  </si>
  <si>
    <t>ACTIVOS NO CORRIENTES</t>
  </si>
  <si>
    <r>
      <t xml:space="preserve">Cuentas comerciales por cobrar </t>
    </r>
    <r>
      <rPr>
        <sz val="9"/>
        <color theme="0"/>
        <rFont val="Arial"/>
        <family val="2"/>
      </rPr>
      <t>LP</t>
    </r>
  </si>
  <si>
    <t>TOTAL ACTIVOS NO CORRIENTES</t>
  </si>
  <si>
    <t>TOTAL DE ACTIVOS</t>
  </si>
  <si>
    <t>PASIVOS</t>
  </si>
  <si>
    <t>PASIVOS CORRIENTES</t>
  </si>
  <si>
    <r>
      <t>Pasivos por impuestos corrientes</t>
    </r>
    <r>
      <rPr>
        <sz val="9"/>
        <color theme="0"/>
        <rFont val="Arial"/>
        <family val="2"/>
      </rPr>
      <t xml:space="preserve"> -</t>
    </r>
  </si>
  <si>
    <t>TOTAL PASIVOS CORRIENTES</t>
  </si>
  <si>
    <t>PASIVOS NO CORRIENTES</t>
  </si>
  <si>
    <r>
      <t xml:space="preserve">Obligaciones financieras </t>
    </r>
    <r>
      <rPr>
        <sz val="9"/>
        <color theme="0"/>
        <rFont val="Arial"/>
        <family val="2"/>
      </rPr>
      <t>LP</t>
    </r>
  </si>
  <si>
    <r>
      <t>Cuentas por pagar a partes relacionadas</t>
    </r>
    <r>
      <rPr>
        <sz val="9"/>
        <color theme="0"/>
        <rFont val="Arial"/>
        <family val="2"/>
      </rPr>
      <t xml:space="preserve"> LP -</t>
    </r>
  </si>
  <si>
    <t>TOTAL PASIVOS NO CORRIENTES</t>
  </si>
  <si>
    <t>TOTAL DE PASIVOS</t>
  </si>
  <si>
    <t>PATRIMONIO</t>
  </si>
  <si>
    <r>
      <t>Capital suscrito y pagado</t>
    </r>
    <r>
      <rPr>
        <sz val="9"/>
        <color theme="0"/>
        <rFont val="Arial"/>
        <family val="2"/>
      </rPr>
      <t xml:space="preserve"> -</t>
    </r>
  </si>
  <si>
    <r>
      <t>Reservas</t>
    </r>
    <r>
      <rPr>
        <sz val="9"/>
        <color theme="0"/>
        <rFont val="Arial"/>
        <family val="2"/>
      </rPr>
      <t xml:space="preserve"> -</t>
    </r>
  </si>
  <si>
    <r>
      <t xml:space="preserve">Resultados acumulados </t>
    </r>
    <r>
      <rPr>
        <sz val="9"/>
        <color theme="0"/>
        <rFont val="Arial"/>
        <family val="2"/>
      </rPr>
      <t>-</t>
    </r>
  </si>
  <si>
    <t>PATRIMONIO TOTAL</t>
  </si>
  <si>
    <t>TOTAL DE PASIVOS Y PATRIMONIO</t>
  </si>
  <si>
    <t>Diferencia</t>
  </si>
  <si>
    <t>ESTADO DE RESULTADOS</t>
  </si>
  <si>
    <t>POR EL PERIODO TERMINADO EL 31 DE DICIEMBRE DE 2019</t>
  </si>
  <si>
    <t>POR EL PERIODO TERMINADO EL 31 DE DICIEMBRE DE 2020</t>
  </si>
  <si>
    <t>POR EL PERIODO TERMINADO EL 31 DE DICIEMBRE DE 2021</t>
  </si>
  <si>
    <t>Utilidad bruta</t>
  </si>
  <si>
    <t>Utilidad de operación</t>
  </si>
  <si>
    <r>
      <t>Otros ingresos</t>
    </r>
    <r>
      <rPr>
        <sz val="9"/>
        <color theme="0"/>
        <rFont val="Arial"/>
        <family val="2"/>
      </rPr>
      <t xml:space="preserve"> de operación</t>
    </r>
  </si>
  <si>
    <r>
      <t xml:space="preserve">Otros gastos  </t>
    </r>
    <r>
      <rPr>
        <sz val="9"/>
        <color theme="0"/>
        <rFont val="Arial"/>
        <family val="2"/>
      </rPr>
      <t>de operación</t>
    </r>
  </si>
  <si>
    <r>
      <t xml:space="preserve">Otros gastos </t>
    </r>
    <r>
      <rPr>
        <sz val="9"/>
        <color theme="0"/>
        <rFont val="Arial"/>
        <family val="2"/>
      </rPr>
      <t>de operación</t>
    </r>
  </si>
  <si>
    <r>
      <t>Diferencia en cambio, neta</t>
    </r>
    <r>
      <rPr>
        <sz val="9"/>
        <color theme="0"/>
        <rFont val="Arial"/>
        <family val="2"/>
      </rPr>
      <t xml:space="preserve"> -</t>
    </r>
  </si>
  <si>
    <t>Utilidad (pérdida) antes de impuesto sobre la renta</t>
  </si>
  <si>
    <t>Utilidad (pérdida) neta del periodo</t>
  </si>
  <si>
    <t>ESTADO DE CAMBIOS EN EL PATRIMONIO</t>
  </si>
  <si>
    <t>Total</t>
  </si>
  <si>
    <t>Saldo al 1 de enero de 2020</t>
  </si>
  <si>
    <t xml:space="preserve"> - Ajustes por corrección de errores</t>
  </si>
  <si>
    <t>Saldo al 1 de enero de 2020 (Ajustado)</t>
  </si>
  <si>
    <t xml:space="preserve"> - Apropiación de reservas</t>
  </si>
  <si>
    <t xml:space="preserve"> - Resultados del período</t>
  </si>
  <si>
    <t>Saldo al 31 de diciembre de 2020 (Re-expr)</t>
  </si>
  <si>
    <t>Saldo al 31 de diciembre de 2021</t>
  </si>
  <si>
    <t>ESTADO DE FLUJO DE EFECTIVO</t>
  </si>
  <si>
    <t>Flujos de efectivo procedentes de (utilizados en) actividades de operación</t>
  </si>
  <si>
    <t>Ajustes para conciliar la ganancia (pérdida)</t>
  </si>
  <si>
    <t>Ajustes por gasto por impuestos a las ganancias diferidos</t>
  </si>
  <si>
    <t>Ajustes por costos financieros</t>
  </si>
  <si>
    <t>Ajustes por gastos de depreciación y amortización</t>
  </si>
  <si>
    <t>Depreciación</t>
  </si>
  <si>
    <t>Amortización</t>
  </si>
  <si>
    <t>Ajustes por deterioro de valor (reversiones de pérdidas por deterioro de valor) reconocidas en el resultado del periodo</t>
  </si>
  <si>
    <t>Cartera</t>
  </si>
  <si>
    <t>Inventario</t>
  </si>
  <si>
    <t>Ajustes por provisiones</t>
  </si>
  <si>
    <t>Ajustes por pérdidas (ganancias) de moneda extranjera no realizadas</t>
  </si>
  <si>
    <t>Ajustes por pagos basados en acciones</t>
  </si>
  <si>
    <t>Ajustes por pérdidas (ganancias) del valor razonable</t>
  </si>
  <si>
    <t>Ajustes por ganancias no distribuidas de asociadas</t>
  </si>
  <si>
    <t>Otros ajustes por partidas distintas al efectivo</t>
  </si>
  <si>
    <t>Ajustes por pérdidas (ganancias) por la disposición de activos no corrientes</t>
  </si>
  <si>
    <t>Otros ajustes para los que los efectos sobre el efectivo son flujos de efectivo de inversión o financiación</t>
  </si>
  <si>
    <t>Otros ajustes para conciliar la ganancia (pérdida)</t>
  </si>
  <si>
    <t>Ajustes en el capital de trabajo</t>
  </si>
  <si>
    <t>Disminución (incremento) de cuentas por cobrar de origen comercial</t>
  </si>
  <si>
    <t>Disminuciones (incrementos) en otras cuentas por cobrar derivadas de las actividades de operación</t>
  </si>
  <si>
    <t>Disminuciones (incrementos) en los inventarios</t>
  </si>
  <si>
    <t>Disminuciones (incrementos) en impuestos</t>
  </si>
  <si>
    <t>Incremento (disminución) de cuentas por pagar de origen comercial</t>
  </si>
  <si>
    <t>Incremento (disminución) en otras cuentas por pagar derivadas de las actividades de operación</t>
  </si>
  <si>
    <t>Total ajustes para conciliar la ganancia (pérdida)</t>
  </si>
  <si>
    <t>Flujos de efectivo netos procedentes (utilizados en) operaciones</t>
  </si>
  <si>
    <t>Dividendos pagados</t>
  </si>
  <si>
    <t>Dividendos recibidos</t>
  </si>
  <si>
    <t>Intereses pagados</t>
  </si>
  <si>
    <t>Intereses recibidos</t>
  </si>
  <si>
    <t>Impuestos a las ganancias reembolsados (pagados)</t>
  </si>
  <si>
    <t>Otras entradas (salidas) de efectivo</t>
  </si>
  <si>
    <t>Flujos de efectivo netos procedentes de (utilizados en) actividades de operación</t>
  </si>
  <si>
    <t>***</t>
  </si>
  <si>
    <t>Flujos de efectivo procedentes de (utilizados en) actividades de inversión</t>
  </si>
  <si>
    <t>Flujos de efectivo procedentes de la pérdida de control de subsidiarias u otros negocios</t>
  </si>
  <si>
    <t>Flujos de efectivo utilizados para obtener el control de subsidiarias u otros negocios</t>
  </si>
  <si>
    <t>Otros cobros por la venta de patrimonio o instrumentos de deuda de otras entidades</t>
  </si>
  <si>
    <t>Otros pagos para adquirir patrimonio o instrumentos de deuda de otras entidades</t>
  </si>
  <si>
    <t>Otros cobros por la venta de participaciones en negocios conjuntos</t>
  </si>
  <si>
    <t>Otros pagos para adquirir participaciones en negocios conjuntos</t>
  </si>
  <si>
    <t>Importes procedentes de la venta de propiedades, planta y equipo</t>
  </si>
  <si>
    <t>Compras de propiedades, planta y equipo</t>
  </si>
  <si>
    <t>Importes procedentes de ventas de activos intangibles</t>
  </si>
  <si>
    <t>Compras de activos intangibles</t>
  </si>
  <si>
    <t>Recursos por ventas de otros activos a largo plazo</t>
  </si>
  <si>
    <t>Compras de otros activos a largo plazo</t>
  </si>
  <si>
    <t>Importes procedentes de subvenciones del gobierno</t>
  </si>
  <si>
    <t>Anticipos de efectivo y préstamos concedidos a terceros</t>
  </si>
  <si>
    <t>Cobros procedentes del reembolso de anticipos y préstamos concedidos a terceros</t>
  </si>
  <si>
    <t>Pagos en efectivo por contratos de futuros, contratos a término, contratos de opciones y contratos de permuta financiera</t>
  </si>
  <si>
    <t>Cobros en efectivo por contratos de futuros, contratos a término, contratos de opciones y contratos de permuta financiera</t>
  </si>
  <si>
    <t>Flujos de efectivo netos procedentes de (utilizados en) actividades de inversión</t>
  </si>
  <si>
    <t>Flujos de efectivo procedentes de (utilizados en) actividades de financiación</t>
  </si>
  <si>
    <t>Recursos por cambios en las participaciones en la propiedad en subsidiarias que no dan lugar a la pérdida de control</t>
  </si>
  <si>
    <t>Pagos por cambios en las participaciones en la propiedad en subsidiarias que no dan lugar a la pérdida de control</t>
  </si>
  <si>
    <t>Importes procedentes de la emisión de acciones</t>
  </si>
  <si>
    <t>Importes procedentes de la emisión de otros instrumentos de patrimonio</t>
  </si>
  <si>
    <t>Pagos por adquirir o rescatar las acciones de la entidad</t>
  </si>
  <si>
    <t>Pagos por otras participaciones en el patrimonio</t>
  </si>
  <si>
    <t>Importes procedentes de préstamos</t>
  </si>
  <si>
    <t>Reembolsos de préstamos</t>
  </si>
  <si>
    <t>Pagos de pasivos por arrendamiento</t>
  </si>
  <si>
    <t>Flujos de efectivo netos procedentes de (utilizados en) actividades de financiación</t>
  </si>
  <si>
    <t>Incremento (disminución) neto de efectivo y equivalentes al efectivo, antes del efecto de los cambios en la tasa de cambio</t>
  </si>
  <si>
    <t>Efectos de la variación en la tasa de cambio sobre el efectivo y equivalentes al efectivo</t>
  </si>
  <si>
    <t>Incremento (disminución) neto de efectivo y equivalentes al efectivo</t>
  </si>
  <si>
    <t>Efectivo y equivalentes al efectivo al principio del periodo</t>
  </si>
  <si>
    <t>Efectivo y equivalentes al efectivo al final del periodo</t>
  </si>
  <si>
    <t>Conciliación</t>
  </si>
  <si>
    <t>Análisis de obligaciones financieras:</t>
  </si>
  <si>
    <t>Año 2020</t>
  </si>
  <si>
    <t>Adiciones</t>
  </si>
  <si>
    <t>Pago Capital</t>
  </si>
  <si>
    <t>Pago Intereses</t>
  </si>
  <si>
    <t>Gasto Intereses</t>
  </si>
  <si>
    <t>Año 2019</t>
  </si>
  <si>
    <t>Año 2021</t>
  </si>
  <si>
    <t>OF - TC - Colpatria</t>
  </si>
  <si>
    <t>OF - TC - Banco de Bogotá</t>
  </si>
  <si>
    <t>OF - préstamo Bancolombia</t>
  </si>
  <si>
    <t>OF - préstamo Banco de Bogotá</t>
  </si>
  <si>
    <t>OF - préstamo Bancolombia USD</t>
  </si>
  <si>
    <t>OF - préstamo Finansar</t>
  </si>
  <si>
    <t>AL 31 DE DICIEMBRE DE 2022</t>
  </si>
  <si>
    <t>POR EL PERIODO TERMINADO EL 31 DE DICIEMBRE DE 2022</t>
  </si>
  <si>
    <t>Año 2022</t>
  </si>
  <si>
    <t>Otros gastos de operación</t>
  </si>
  <si>
    <t>Distribución de utilidades en especie</t>
  </si>
  <si>
    <t>Saldo al 31 de diciembre de 2022</t>
  </si>
  <si>
    <t xml:space="preserve"> - Dividendos en acciones</t>
  </si>
  <si>
    <t>Cuenta</t>
  </si>
  <si>
    <t>CUENTAS POR COBRAR A SOCIOS</t>
  </si>
  <si>
    <t>13250501</t>
  </si>
  <si>
    <t>DIVIDENDOS Y/O PARTICIPACIONES</t>
  </si>
  <si>
    <t>23651001</t>
  </si>
  <si>
    <t>Cuentas por cobrar a partes relacionadas</t>
  </si>
  <si>
    <t>Disminuciones (incrementos) en cuentas por cobrar a partes relacionadas</t>
  </si>
  <si>
    <t>EJEMPLO SAS</t>
  </si>
  <si>
    <t>SECCIÓN 17</t>
  </si>
  <si>
    <t>PROPIEDADES, PLANTA Y EQUIPO</t>
  </si>
  <si>
    <t>Adquisición de un terreno:</t>
  </si>
  <si>
    <t>(en miles de pesos)</t>
  </si>
  <si>
    <t>[Enero de 2023]</t>
  </si>
  <si>
    <t>Política de medición posterior:</t>
  </si>
  <si>
    <t>Modelo de revaluación</t>
  </si>
  <si>
    <t>[Diciembre de 2023]</t>
  </si>
  <si>
    <t>Avalúo técnico:</t>
  </si>
  <si>
    <t>DB - ESF - Terreno</t>
  </si>
  <si>
    <t>CR - ESF - Cuenta por pagar</t>
  </si>
  <si>
    <t>CR - ESF - Superávit de revaluación</t>
  </si>
  <si>
    <t>[Patrimonio]</t>
  </si>
  <si>
    <t>Estado de situación financiera</t>
  </si>
  <si>
    <t>Diciembre de 2023</t>
  </si>
  <si>
    <t>Activos</t>
  </si>
  <si>
    <t>Activos no corientes</t>
  </si>
  <si>
    <t>Terreno</t>
  </si>
  <si>
    <t>Pasivos</t>
  </si>
  <si>
    <t>Pasivos corrientes</t>
  </si>
  <si>
    <t>Patrimonio</t>
  </si>
  <si>
    <t>Capital social</t>
  </si>
  <si>
    <t>Ganancias acumuladas</t>
  </si>
  <si>
    <t>Otro resultado integral</t>
  </si>
  <si>
    <t>Estado de resultados integrales</t>
  </si>
  <si>
    <t>- Costo de ventas</t>
  </si>
  <si>
    <t>- Gastos de adm y ventas</t>
  </si>
  <si>
    <t>= Utilidad antes de impuestos</t>
  </si>
  <si>
    <t>- Ingreso o pérdida por impuestos</t>
  </si>
  <si>
    <t>= Resultado de ejercicio</t>
  </si>
  <si>
    <t>Superávit de revaluación</t>
  </si>
  <si>
    <t>= Resultado integral de ejercicio</t>
  </si>
  <si>
    <t>SECCIÓN 29</t>
  </si>
  <si>
    <t>IMPUESTO A LAS GANANCIAS</t>
  </si>
  <si>
    <t>Valor contable</t>
  </si>
  <si>
    <t>Valor fiscal</t>
  </si>
  <si>
    <t>Diferencia:</t>
  </si>
  <si>
    <t>Tipo:</t>
  </si>
  <si>
    <t>Temporaria</t>
  </si>
  <si>
    <t>Naturaleza:</t>
  </si>
  <si>
    <t>Imponible</t>
  </si>
  <si>
    <t>Tarifa:</t>
  </si>
  <si>
    <t>Impuesto de renta diferido</t>
  </si>
  <si>
    <t>Ganancia ocasional</t>
  </si>
  <si>
    <t>DB - ESF - Superávit de revaluación, imp</t>
  </si>
  <si>
    <t>CR - ESF - Pasivo por impuesto diferido</t>
  </si>
  <si>
    <t>Otro resultado integral total</t>
  </si>
  <si>
    <t>Cuentas por pagar</t>
  </si>
  <si>
    <t>Pasivos no corrientes</t>
  </si>
  <si>
    <t>Venta del terreno:</t>
  </si>
  <si>
    <t>[Junio de 2024]</t>
  </si>
  <si>
    <t>DB - ESF - Efectivo / CXC</t>
  </si>
  <si>
    <t>CR - ESF - Terreno</t>
  </si>
  <si>
    <t>CR - ER - Ganancia en venta de PPE</t>
  </si>
  <si>
    <t>DB - ESF - Superávit de revaluación</t>
  </si>
  <si>
    <t>CR - ESF - Ganancias acumuladas</t>
  </si>
  <si>
    <t>(Restringido)</t>
  </si>
  <si>
    <t>DB - ESF - Pasivo por impuesto diferido</t>
  </si>
  <si>
    <t>CR - ESF - Superávit de revaluación, 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</si>
</sst>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#,##0;[Red]\(#,##0\)"/>
  </numFmts>
  <fonts count="14" x14ac:knownFonts="1">
    <font>
      <sz val="11"/>
      <name val="Calibri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name val="MS Sans Serif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i/>
      <sz val="9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i/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5" fillId="0" borderId="0"/>
    <xf numFmtId="0" fontId="2" fillId="0" borderId="0"/>
    <xf numFmtId="0" fontId="1" fillId="0" borderId="0"/>
    <xf numFmtId="0" fontId="11" fillId="0" borderId="0"/>
    <xf numFmtId="41" fontId="11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61">
    <xf numFmtId="0" fontId="0" fillId="0" borderId="0" xfId="0"/>
    <xf numFmtId="164" fontId="0" fillId="0" borderId="0" xfId="0" applyNumberFormat="1"/>
    <xf numFmtId="164" fontId="3" fillId="0" borderId="0" xfId="0" applyNumberFormat="1" applyFont="1"/>
    <xf numFmtId="164" fontId="0" fillId="0" borderId="0" xfId="0" pivotButton="1" applyNumberFormat="1"/>
    <xf numFmtId="164" fontId="0" fillId="0" borderId="0" xfId="0" applyNumberFormat="1" applyAlignment="1">
      <alignment horizontal="left"/>
    </xf>
    <xf numFmtId="164" fontId="4" fillId="3" borderId="1" xfId="0" applyNumberFormat="1" applyFont="1" applyFill="1" applyBorder="1"/>
    <xf numFmtId="164" fontId="4" fillId="0" borderId="0" xfId="0" applyNumberFormat="1" applyFont="1" applyAlignment="1">
      <alignment horizontal="center"/>
    </xf>
    <xf numFmtId="0" fontId="6" fillId="4" borderId="0" xfId="2" applyFont="1" applyFill="1"/>
    <xf numFmtId="0" fontId="7" fillId="4" borderId="0" xfId="2" applyFont="1" applyFill="1"/>
    <xf numFmtId="164" fontId="7" fillId="4" borderId="0" xfId="2" applyNumberFormat="1" applyFont="1" applyFill="1"/>
    <xf numFmtId="164" fontId="6" fillId="4" borderId="0" xfId="2" applyNumberFormat="1" applyFont="1" applyFill="1" applyAlignment="1">
      <alignment horizontal="center"/>
    </xf>
    <xf numFmtId="164" fontId="7" fillId="5" borderId="0" xfId="2" applyNumberFormat="1" applyFont="1" applyFill="1"/>
    <xf numFmtId="164" fontId="7" fillId="6" borderId="0" xfId="2" applyNumberFormat="1" applyFont="1" applyFill="1"/>
    <xf numFmtId="164" fontId="6" fillId="4" borderId="2" xfId="2" applyNumberFormat="1" applyFont="1" applyFill="1" applyBorder="1"/>
    <xf numFmtId="164" fontId="6" fillId="4" borderId="3" xfId="2" applyNumberFormat="1" applyFont="1" applyFill="1" applyBorder="1"/>
    <xf numFmtId="164" fontId="7" fillId="7" borderId="4" xfId="2" applyNumberFormat="1" applyFont="1" applyFill="1" applyBorder="1"/>
    <xf numFmtId="164" fontId="7" fillId="7" borderId="5" xfId="2" applyNumberFormat="1" applyFont="1" applyFill="1" applyBorder="1"/>
    <xf numFmtId="164" fontId="7" fillId="7" borderId="6" xfId="2" applyNumberFormat="1" applyFont="1" applyFill="1" applyBorder="1"/>
    <xf numFmtId="164" fontId="9" fillId="4" borderId="0" xfId="2" applyNumberFormat="1" applyFont="1" applyFill="1"/>
    <xf numFmtId="0" fontId="9" fillId="4" borderId="0" xfId="2" applyFont="1" applyFill="1"/>
    <xf numFmtId="0" fontId="6" fillId="4" borderId="0" xfId="2" applyFont="1" applyFill="1" applyAlignment="1">
      <alignment horizontal="center" wrapText="1"/>
    </xf>
    <xf numFmtId="164" fontId="6" fillId="4" borderId="0" xfId="2" applyNumberFormat="1" applyFont="1" applyFill="1" applyAlignment="1">
      <alignment horizontal="center" wrapText="1"/>
    </xf>
    <xf numFmtId="164" fontId="6" fillId="4" borderId="0" xfId="2" applyNumberFormat="1" applyFont="1" applyFill="1"/>
    <xf numFmtId="164" fontId="7" fillId="4" borderId="0" xfId="2" quotePrefix="1" applyNumberFormat="1" applyFont="1" applyFill="1"/>
    <xf numFmtId="0" fontId="7" fillId="4" borderId="0" xfId="2" quotePrefix="1" applyFont="1" applyFill="1"/>
    <xf numFmtId="0" fontId="10" fillId="4" borderId="0" xfId="4" applyFont="1" applyFill="1"/>
    <xf numFmtId="164" fontId="10" fillId="4" borderId="0" xfId="4" applyNumberFormat="1" applyFont="1" applyFill="1"/>
    <xf numFmtId="0" fontId="9" fillId="4" borderId="7" xfId="2" applyFont="1" applyFill="1" applyBorder="1"/>
    <xf numFmtId="164" fontId="9" fillId="6" borderId="8" xfId="2" applyNumberFormat="1" applyFont="1" applyFill="1" applyBorder="1"/>
    <xf numFmtId="0" fontId="7" fillId="0" borderId="0" xfId="2" applyFont="1"/>
    <xf numFmtId="164" fontId="7" fillId="8" borderId="5" xfId="2" applyNumberFormat="1" applyFont="1" applyFill="1" applyBorder="1"/>
    <xf numFmtId="164" fontId="7" fillId="8" borderId="9" xfId="2" applyNumberFormat="1" applyFont="1" applyFill="1" applyBorder="1"/>
    <xf numFmtId="164" fontId="7" fillId="8" borderId="6" xfId="2" applyNumberFormat="1" applyFont="1" applyFill="1" applyBorder="1"/>
    <xf numFmtId="164" fontId="6" fillId="4" borderId="7" xfId="2" applyNumberFormat="1" applyFont="1" applyFill="1" applyBorder="1"/>
    <xf numFmtId="164" fontId="6" fillId="4" borderId="8" xfId="2" applyNumberFormat="1" applyFont="1" applyFill="1" applyBorder="1"/>
    <xf numFmtId="164" fontId="7" fillId="4" borderId="4" xfId="2" applyNumberFormat="1" applyFont="1" applyFill="1" applyBorder="1"/>
    <xf numFmtId="164" fontId="7" fillId="2" borderId="0" xfId="2" applyNumberFormat="1" applyFont="1" applyFill="1"/>
    <xf numFmtId="164" fontId="4" fillId="9" borderId="5" xfId="0" applyNumberFormat="1" applyFont="1" applyFill="1" applyBorder="1" applyAlignment="1">
      <alignment horizontal="center"/>
    </xf>
    <xf numFmtId="164" fontId="0" fillId="9" borderId="9" xfId="0" applyNumberFormat="1" applyFill="1" applyBorder="1"/>
    <xf numFmtId="164" fontId="0" fillId="9" borderId="6" xfId="0" applyNumberFormat="1" applyFill="1" applyBorder="1"/>
    <xf numFmtId="164" fontId="4" fillId="0" borderId="0" xfId="0" applyNumberFormat="1" applyFont="1"/>
    <xf numFmtId="164" fontId="0" fillId="2" borderId="0" xfId="0" applyNumberFormat="1" applyFill="1"/>
    <xf numFmtId="164" fontId="13" fillId="2" borderId="0" xfId="0" applyNumberFormat="1" applyFont="1" applyFill="1"/>
    <xf numFmtId="164" fontId="3" fillId="0" borderId="0" xfId="0" quotePrefix="1" applyNumberFormat="1" applyFont="1"/>
    <xf numFmtId="164" fontId="4" fillId="0" borderId="0" xfId="0" quotePrefix="1" applyNumberFormat="1" applyFont="1"/>
    <xf numFmtId="9" fontId="0" fillId="0" borderId="0" xfId="7" applyFont="1"/>
    <xf numFmtId="164" fontId="3" fillId="10" borderId="0" xfId="0" applyNumberFormat="1" applyFont="1" applyFill="1"/>
    <xf numFmtId="164" fontId="0" fillId="10" borderId="0" xfId="0" applyNumberFormat="1" applyFill="1"/>
    <xf numFmtId="164" fontId="3" fillId="0" borderId="7" xfId="0" applyNumberFormat="1" applyFont="1" applyBorder="1"/>
    <xf numFmtId="164" fontId="0" fillId="0" borderId="2" xfId="0" applyNumberFormat="1" applyBorder="1"/>
    <xf numFmtId="164" fontId="0" fillId="0" borderId="8" xfId="0" applyNumberFormat="1" applyBorder="1"/>
    <xf numFmtId="164" fontId="3" fillId="4" borderId="10" xfId="0" applyNumberFormat="1" applyFont="1" applyFill="1" applyBorder="1"/>
    <xf numFmtId="164" fontId="0" fillId="4" borderId="11" xfId="0" applyNumberFormat="1" applyFill="1" applyBorder="1"/>
    <xf numFmtId="164" fontId="0" fillId="4" borderId="12" xfId="0" applyNumberFormat="1" applyFill="1" applyBorder="1"/>
    <xf numFmtId="164" fontId="3" fillId="4" borderId="13" xfId="0" applyNumberFormat="1" applyFont="1" applyFill="1" applyBorder="1"/>
    <xf numFmtId="164" fontId="0" fillId="4" borderId="0" xfId="0" applyNumberFormat="1" applyFill="1"/>
    <xf numFmtId="164" fontId="0" fillId="4" borderId="14" xfId="0" applyNumberFormat="1" applyFill="1" applyBorder="1"/>
    <xf numFmtId="164" fontId="3" fillId="4" borderId="15" xfId="0" applyNumberFormat="1" applyFont="1" applyFill="1" applyBorder="1"/>
    <xf numFmtId="164" fontId="0" fillId="4" borderId="16" xfId="0" applyNumberFormat="1" applyFill="1" applyBorder="1"/>
    <xf numFmtId="164" fontId="0" fillId="4" borderId="17" xfId="0" applyNumberFormat="1" applyFill="1" applyBorder="1"/>
    <xf numFmtId="164" fontId="3" fillId="0" borderId="0" xfId="0" applyNumberFormat="1" applyFont="1" applyAlignment="1">
      <alignment horizontal="center"/>
    </xf>
  </cellXfs>
  <cellStyles count="8">
    <cellStyle name="Millares [0] 2" xfId="6" xr:uid="{1DFA71EF-A17F-7B4B-AD04-BD1E3775D8C6}"/>
    <cellStyle name="Normal" xfId="0" builtinId="0"/>
    <cellStyle name="Normal 2" xfId="1" xr:uid="{82E29B7F-3D8C-B849-B86F-7B004BC67203}"/>
    <cellStyle name="Normal 2 2" xfId="3" xr:uid="{7B790B34-8D60-9F45-AC78-63068A4A7388}"/>
    <cellStyle name="Normal 2 2 2" xfId="2" xr:uid="{F4527467-6812-6445-BEBF-BA0B4EFC94DF}"/>
    <cellStyle name="Normal 2 2 3" xfId="4" xr:uid="{9C46A69C-0BB4-A147-B8B2-C382EADFA4B5}"/>
    <cellStyle name="Normal 3" xfId="5" xr:uid="{97E708D6-08EA-6B48-ACCD-681CDED09D24}"/>
    <cellStyle name="Porcentaje" xfId="7" builtinId="5"/>
  </cellStyles>
  <dxfs count="11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  <dxf>
      <numFmt numFmtId="164" formatCode="#,##0;[Red]\(#,##0\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Apple%20220415/Dropbox/planillas%202014/Maestro/MAESTRO%20PLANILLAS/Planillas%20PYMES/1.%20Efectivo%20y%20Equivalentes%20de%20efec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uario de Microsoft Office" refreshedDate="45195.694659143519" createdVersion="6" refreshedVersion="6" minRefreshableVersion="3" recordCount="474" xr:uid="{89317B4D-0731-6342-9484-187528E23BAA}">
  <cacheSource type="worksheet">
    <worksheetSource ref="A1:J475" sheet="2022 HW"/>
  </cacheSource>
  <cacheFields count="10">
    <cacheField name="ID" numFmtId="164">
      <sharedItems containsSemiMixedTypes="0" containsString="0" containsNumber="1" containsInteger="1" minValue="1" maxValue="474"/>
    </cacheField>
    <cacheField name="LONG" numFmtId="164">
      <sharedItems containsSemiMixedTypes="0" containsString="0" containsNumber="1" containsInteger="1" minValue="8" maxValue="8"/>
    </cacheField>
    <cacheField name="Mayor" numFmtId="164">
      <sharedItems/>
    </cacheField>
    <cacheField name="Cuenta contable" numFmtId="164">
      <sharedItems/>
    </cacheField>
    <cacheField name="Nombre cuenta contable" numFmtId="164">
      <sharedItems/>
    </cacheField>
    <cacheField name="Clasificación EF 2022" numFmtId="164">
      <sharedItems containsBlank="1" count="115">
        <s v="Efectivo en caja"/>
        <s v="Efectivo en bancos - COP"/>
        <s v="Efectivo en bancos - USD"/>
        <s v="Cuentas comerciales por cobrar - nacionales"/>
        <s v="Cuentas comerciales por cobrar - del exterior"/>
        <s v="Cuentas comerciales por cobrar - nacionales LP"/>
        <s v="Cuentas por cobrar a partes relacionadas"/>
        <s v="Otras cuentas por cobrar - anticipos a proveedores"/>
        <s v="Otras cuentas por cobrar - préstamos a empleados"/>
        <s v="Otras cuentas por cobrar - otros"/>
        <s v="Activos por impuestos corrientes"/>
        <s v="Otras cuentas por cobrar - procedentes de impuestos"/>
        <s v="Inventario - materia prima"/>
        <s v="Inventario - producto en proceso"/>
        <s v="Inventario - producto terminado"/>
        <s v="Inventario - inventario en tránsito"/>
        <s v="Inventario - anticipo para adquisición"/>
        <s v="PPEq - terrenos"/>
        <s v="PPEq - edificaciones"/>
        <s v="PPEq - maquinaria y equipo"/>
        <s v="PPEq - laboratorio de pruebas"/>
        <s v="PPEq - equipo de oficina"/>
        <s v="PPEq - equipo informático"/>
        <s v="PPEq - flota y equipo de transporte"/>
        <s v="PPEq - DA - maquinaria y equipo"/>
        <s v="PPEq - DA - edificaciones"/>
        <s v="PPEq - DA - equipo de oficina"/>
        <s v="PPEq - DA - laboratorio de pruebas"/>
        <s v="PPEq - DA - equipo informático"/>
        <s v="PPEq - DA - flota y equipo de transporte"/>
        <s v="Intangibles - programas de computador"/>
        <s v="Intangibles - AA - programas de computador"/>
        <s v="OF - sobregiros"/>
        <s v="OF - préstamo Bancolombia LP"/>
        <s v="OF - préstamo Bancolombia CP"/>
        <s v="OF - préstamo Banco de Bogotá CP"/>
        <s v="OF - préstamo Banco de Bogotá LP"/>
        <s v="OF - contratos Factoring USD"/>
        <s v="OF - TC - Bancolombia USD"/>
        <s v="OF - TC - Bancolombia"/>
        <s v="OF - pasivo por arrendamientos LP"/>
        <s v="OF - otras obligaciones CP"/>
        <s v="Cuentas comerciales por pagar - nacionales"/>
        <s v="Cuentas comerciales por pagar - del exterior"/>
        <s v="Cuentas por pagar a partes relacionadas LP"/>
        <s v="Otras cuentas por pagar - seguridad social e impuestos"/>
        <s v="Pasivos por impuestos corrientes"/>
        <s v="Otras cuentas por pagar - beneficios a los empleados"/>
        <s v="Otras cuentas por pagar - anticipos de clientes"/>
        <s v="Capital suscrito y pagado"/>
        <s v="Reservas"/>
        <s v="Resultados acumulados"/>
        <s v="IAO - Ventas nacionales"/>
        <s v="IAO - Devoluciones en ventas nacionales"/>
        <s v="OID - Ingresos diversos"/>
        <s v="OIF - Rendimientos financieros"/>
        <s v="Diferencia en cambio, neta"/>
        <s v="OID - Indemnización pérdida mercancía"/>
        <s v="GABE - Sueldos y salarios"/>
        <s v="GABE - Otros beneficios a empleados CP"/>
        <s v="GABE - Prestaciones sociales"/>
        <s v="GABE - Vacaciones"/>
        <s v="GABE - Beneficio de rodamiento"/>
        <s v="GABE - Planes de aportaciones definidas"/>
        <s v="GADM - Honorarios"/>
        <s v="GADM - Impuestos"/>
        <s v="GADM - Arrendamientos"/>
        <s v="GADM - Afiliación y sostenimiento"/>
        <s v="GADM - Seguros"/>
        <s v="GADM - Servicios"/>
        <s v="GADM - Servicios (nómina temporal)"/>
        <s v="GADM - Servicios (SAP)"/>
        <s v="GADM - Gastos legales"/>
        <s v="GADM - Mantenimiento y reparaciones"/>
        <s v="GADM - Adecuación e instalación"/>
        <s v="GADM - Gastos de viaje"/>
        <s v="GADM - Depreciación"/>
        <s v="GADM - Amortización"/>
        <s v="GADM - Otros gastos de administración"/>
        <s v="GVBE - Sueldos y salarios"/>
        <s v="GVBE - Comisiones"/>
        <s v="GVBE - Otros beneficios a empleados CP"/>
        <s v="GVBE - Prestaciones sociales"/>
        <s v="GVBE - Vacaciones"/>
        <s v="GVBE - Beneficio de rodamiento"/>
        <s v="GVBE - Planes de aportaciones definidas"/>
        <s v="GVTS - Impuestos"/>
        <s v="GVTS - Afiliación y sostenimiento"/>
        <s v="GVTS - Seguros"/>
        <s v="GVTS - Servicios (nómina temporal)"/>
        <s v="GVTS - Otros servicios"/>
        <s v="GVTS - Servicios de transporte"/>
        <s v="GVTS - Gastos legales"/>
        <s v="GVTS - Mantenimiento y reparaciones"/>
        <s v="GVTS - Gastos de viaje"/>
        <s v="GVTS - Depreciación"/>
        <s v="GVTS - Otros gastos de ventas"/>
        <s v="GVTS - Castigo de cartera"/>
        <s v="GVTS - Castigo de inventarios"/>
        <s v="OCF - Gastos bancarios"/>
        <s v="OID - GMF"/>
        <s v="OCF - Comisiones"/>
        <s v="OCF - Intereses por préstamos"/>
        <s v="OCF - Intereses de mora"/>
        <s v="OID - Descuentos comerciales"/>
        <s v="OID - Impuestos asumidos"/>
        <s v="OID - Gastos diversos"/>
        <s v="OID - Multas, sanciones y litigios"/>
        <s v="IRT - Corriente"/>
        <s v="Ganancias y pérdidas"/>
        <s v="CVB - Ventas nacionales"/>
        <m u="1"/>
        <s v="OF - préstamo Banco de Bogotá" u="1"/>
        <s v="OF - préstamo Bancolombia" u="1"/>
        <s v="Cuentas por cobrar  a partes relacionadas" u="1"/>
      </sharedItems>
    </cacheField>
    <cacheField name="Saldo Inicial 2021" numFmtId="164">
      <sharedItems containsSemiMixedTypes="0" containsString="0" containsNumber="1" minValue="-8971942384.25" maxValue="4384948980.7299995"/>
    </cacheField>
    <cacheField name="Débito Moneda Local" numFmtId="164">
      <sharedItems containsSemiMixedTypes="0" containsString="0" containsNumber="1" minValue="0" maxValue="221095524221.92999"/>
    </cacheField>
    <cacheField name="Crédito Moneda Local" numFmtId="164">
      <sharedItems containsSemiMixedTypes="0" containsString="0" containsNumber="1" minValue="0" maxValue="220689823839.48999"/>
    </cacheField>
    <cacheField name="Saldo Final 2022" numFmtId="164">
      <sharedItems containsSemiMixedTypes="0" containsString="0" containsNumber="1" minValue="-10465913981.92" maxValue="5324325434.60999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4">
  <r>
    <n v="1"/>
    <n v="8"/>
    <s v="1105"/>
    <s v="11050501"/>
    <s v="CAJA GENERAL OFICINA"/>
    <x v="0"/>
    <n v="0"/>
    <n v="2323700"/>
    <n v="2323700"/>
    <n v="0"/>
  </r>
  <r>
    <n v="2"/>
    <n v="8"/>
    <s v="1105"/>
    <s v="11050502"/>
    <s v="CAJA  RECICLABLE"/>
    <x v="0"/>
    <n v="446675"/>
    <n v="1125100"/>
    <n v="343700"/>
    <n v="1228075"/>
  </r>
  <r>
    <n v="3"/>
    <n v="8"/>
    <s v="1105"/>
    <s v="11051001"/>
    <s v="CAJA MENOR PRINCIPAL"/>
    <x v="0"/>
    <n v="1500000"/>
    <n v="0"/>
    <n v="0"/>
    <n v="1500000"/>
  </r>
  <r>
    <n v="4"/>
    <n v="8"/>
    <s v="1105"/>
    <s v="11051002"/>
    <s v="CAJA MENOR AREA OPERACIONES"/>
    <x v="0"/>
    <n v="0"/>
    <n v="1300000"/>
    <n v="0"/>
    <n v="1300000"/>
  </r>
  <r>
    <n v="5"/>
    <n v="8"/>
    <s v="1110"/>
    <s v="11100501"/>
    <s v="BANCOLOMBIA 58579378883"/>
    <x v="1"/>
    <n v="186731350.40000001"/>
    <n v="11259069758.48"/>
    <n v="11445801108.879999"/>
    <n v="0"/>
  </r>
  <r>
    <n v="6"/>
    <n v="8"/>
    <s v="1110"/>
    <s v="11100502"/>
    <s v="BANCO BOGOTA 022045587"/>
    <x v="1"/>
    <n v="41911700.829999998"/>
    <n v="1172111447.6600001"/>
    <n v="1196627056.6400001"/>
    <n v="17396091.850000001"/>
  </r>
  <r>
    <n v="7"/>
    <n v="8"/>
    <s v="1110"/>
    <s v="11100503"/>
    <s v="BANCO CAJA SOCIAL 21002914823"/>
    <x v="1"/>
    <n v="328041.83"/>
    <n v="0"/>
    <n v="0"/>
    <n v="328041.83"/>
  </r>
  <r>
    <n v="8"/>
    <n v="8"/>
    <s v="1110"/>
    <s v="11100505"/>
    <s v="BANCO AV VILLAS 002359826"/>
    <x v="1"/>
    <n v="219262.65"/>
    <n v="0"/>
    <n v="0"/>
    <n v="219262.65"/>
  </r>
  <r>
    <n v="9"/>
    <n v="8"/>
    <s v="1110"/>
    <s v="11100508"/>
    <s v="BANCO BBVA 070005830"/>
    <x v="1"/>
    <n v="32300184.43"/>
    <n v="906354841.64999998"/>
    <n v="826326459"/>
    <n v="112328567.08"/>
  </r>
  <r>
    <n v="10"/>
    <n v="8"/>
    <s v="1110"/>
    <s v="11100509"/>
    <s v="BBVA CTA AHORROS FIJO 393280672"/>
    <x v="1"/>
    <n v="0"/>
    <n v="45000000"/>
    <n v="45000000"/>
    <n v="0"/>
  </r>
  <r>
    <n v="11"/>
    <n v="8"/>
    <s v="1110"/>
    <s v="11101001"/>
    <s v="CUENTA COMPENSACION BANCOLOMBIA PANAMA"/>
    <x v="2"/>
    <n v="17545171.199999999"/>
    <n v="221095524221.92999"/>
    <n v="220689823839.48999"/>
    <n v="423245553.63999999"/>
  </r>
  <r>
    <n v="12"/>
    <n v="8"/>
    <s v="1120"/>
    <s v="11200501"/>
    <s v="BANCOLOMBIA AHORROS 66850044946"/>
    <x v="1"/>
    <n v="3737.82"/>
    <n v="71105630"/>
    <n v="71001030.590000004"/>
    <n v="108337.23"/>
  </r>
  <r>
    <n v="13"/>
    <n v="8"/>
    <s v="1120"/>
    <s v="11200502"/>
    <s v="BANCO BBVA CTA AHORROS FIJO 393280672"/>
    <x v="1"/>
    <n v="0"/>
    <n v="46464876"/>
    <n v="46464876"/>
    <n v="0"/>
  </r>
  <r>
    <n v="14"/>
    <n v="8"/>
    <s v="1305"/>
    <s v="13050501"/>
    <s v="CLIENTES NACIONALES"/>
    <x v="3"/>
    <n v="1984279719.5699999"/>
    <n v="12254114297.24"/>
    <n v="12571210081.889999"/>
    <n v="1667183934.9200001"/>
  </r>
  <r>
    <n v="15"/>
    <n v="8"/>
    <s v="1305"/>
    <s v="13051001"/>
    <s v="CLIENTES DEL EXTERIOR"/>
    <x v="4"/>
    <n v="0"/>
    <n v="721185511.05999994"/>
    <n v="721185511.05999994"/>
    <n v="0"/>
  </r>
  <r>
    <n v="16"/>
    <n v="8"/>
    <s v="1305"/>
    <s v="13059501"/>
    <s v="CARTERA DIFICIL COBRO"/>
    <x v="5"/>
    <n v="0"/>
    <n v="5752363.5499999998"/>
    <n v="5752363.5499999998"/>
    <n v="0"/>
  </r>
  <r>
    <n v="17"/>
    <n v="8"/>
    <s v="1325"/>
    <s v="13250501"/>
    <s v="CUENTAS POR COBRAR A SOCIOS"/>
    <x v="6"/>
    <n v="0"/>
    <n v="84882000"/>
    <n v="0"/>
    <n v="84882000"/>
  </r>
  <r>
    <n v="18"/>
    <n v="8"/>
    <s v="1330"/>
    <s v="13300501"/>
    <s v="PROVEEDORES"/>
    <x v="7"/>
    <n v="113701788"/>
    <n v="794912806.48000002"/>
    <n v="805053188.27999997"/>
    <n v="103561406.2"/>
  </r>
  <r>
    <n v="19"/>
    <n v="8"/>
    <s v="1330"/>
    <s v="13301501"/>
    <s v="TRABAJADORES"/>
    <x v="8"/>
    <n v="0"/>
    <n v="49853527"/>
    <n v="49271807"/>
    <n v="581720"/>
  </r>
  <r>
    <n v="20"/>
    <n v="8"/>
    <s v="1330"/>
    <s v="13309501"/>
    <s v="OTROS"/>
    <x v="9"/>
    <n v="0"/>
    <n v="815615"/>
    <n v="815615"/>
    <n v="0"/>
  </r>
  <r>
    <n v="21"/>
    <n v="8"/>
    <s v="1335"/>
    <s v="13350501"/>
    <s v="IMPORTACIONES"/>
    <x v="7"/>
    <n v="351569563.24000001"/>
    <n v="294765459"/>
    <n v="646335022.24000001"/>
    <n v="0"/>
  </r>
  <r>
    <n v="22"/>
    <n v="8"/>
    <s v="1355"/>
    <s v="13550505"/>
    <s v="ANTICIPO DE IMPUESTOS DE RENTA Y COMPLEMENTARIOS"/>
    <x v="10"/>
    <n v="0"/>
    <n v="125336000"/>
    <n v="0"/>
    <n v="125336000"/>
  </r>
  <r>
    <n v="23"/>
    <n v="8"/>
    <s v="1355"/>
    <s v="13551501"/>
    <s v="ANTICIPO RETENCION EN LA FUENTE"/>
    <x v="10"/>
    <n v="0"/>
    <n v="251016088.33000001"/>
    <n v="251016088.33000001"/>
    <n v="0"/>
  </r>
  <r>
    <n v="24"/>
    <n v="8"/>
    <s v="1355"/>
    <s v="13551502"/>
    <s v="ANTICIPO RETENCION EN LA FUENTE"/>
    <x v="10"/>
    <n v="0"/>
    <n v="9221343.4299999997"/>
    <n v="9221343.4299999997"/>
    <n v="0"/>
  </r>
  <r>
    <n v="25"/>
    <n v="8"/>
    <s v="1355"/>
    <s v="13551504"/>
    <s v="AUTORETENCION RENTA 0.40%"/>
    <x v="10"/>
    <n v="0"/>
    <n v="45219741.119999997"/>
    <n v="45219741.119999997"/>
    <n v="0"/>
  </r>
  <r>
    <n v="26"/>
    <n v="8"/>
    <s v="1355"/>
    <s v="13551506"/>
    <s v="RETENCION EN LA FUENTE POR SERVICIOS 4%"/>
    <x v="10"/>
    <n v="0"/>
    <n v="115393"/>
    <n v="115393"/>
    <n v="0"/>
  </r>
  <r>
    <n v="27"/>
    <n v="8"/>
    <s v="1355"/>
    <s v="13551507"/>
    <s v="RENDIMIENTOS FINANCIEROS 7%"/>
    <x v="10"/>
    <n v="0"/>
    <n v="100681"/>
    <n v="100681"/>
    <n v="0"/>
  </r>
  <r>
    <n v="28"/>
    <n v="8"/>
    <s v="1355"/>
    <s v="13551701"/>
    <s v="IMPUESTO A LAS VENTAS RETENIDO"/>
    <x v="11"/>
    <n v="184711209.31999999"/>
    <n v="130069176.54000001"/>
    <n v="5840524.3300000001"/>
    <n v="308939861.52999997"/>
  </r>
  <r>
    <n v="29"/>
    <n v="8"/>
    <s v="1355"/>
    <s v="13551799"/>
    <s v="CRUCE IVA RETENIDO"/>
    <x v="11"/>
    <n v="-184711209.31999999"/>
    <n v="44155711"/>
    <n v="168384363.21000001"/>
    <n v="-308939861.52999997"/>
  </r>
  <r>
    <n v="30"/>
    <n v="8"/>
    <s v="1355"/>
    <s v="13551801"/>
    <s v="IMPUESTO DE INDUSTRIA Y COMERCIO RETENIDO"/>
    <x v="11"/>
    <n v="66577689"/>
    <n v="53231339.710000001"/>
    <n v="5857420.71"/>
    <n v="113951608"/>
  </r>
  <r>
    <n v="31"/>
    <n v="8"/>
    <s v="1355"/>
    <s v="13551802"/>
    <s v="IMPUESTO DE INDUSTRIA Y COMERCIO RETENIDO"/>
    <x v="11"/>
    <n v="0"/>
    <n v="8556759.5800000001"/>
    <n v="5013849.58"/>
    <n v="3542910"/>
  </r>
  <r>
    <n v="32"/>
    <n v="8"/>
    <s v="1355"/>
    <s v="13551899"/>
    <s v="CRUCE ICA RETENIDO"/>
    <x v="11"/>
    <n v="-66577689"/>
    <n v="0"/>
    <n v="50916829"/>
    <n v="-117494518"/>
  </r>
  <r>
    <n v="33"/>
    <n v="8"/>
    <s v="1355"/>
    <s v="13552002"/>
    <s v="SALDO A FAVOR IVA"/>
    <x v="11"/>
    <n v="0"/>
    <n v="21210000"/>
    <n v="18802000"/>
    <n v="2408000"/>
  </r>
  <r>
    <n v="34"/>
    <n v="8"/>
    <s v="1355"/>
    <s v="13559501"/>
    <s v="DESCUENTO TRIBUTARIO IVA ACTIVOS REALES PRODUCTIVOS"/>
    <x v="11"/>
    <n v="0"/>
    <n v="38049000"/>
    <n v="38049000"/>
    <n v="0"/>
  </r>
  <r>
    <n v="35"/>
    <n v="8"/>
    <s v="1365"/>
    <s v="13659501"/>
    <s v="PRESTAMO COMPAÑIA"/>
    <x v="8"/>
    <n v="1200000"/>
    <n v="12815600"/>
    <n v="11615600"/>
    <n v="2400000"/>
  </r>
  <r>
    <n v="36"/>
    <n v="8"/>
    <s v="1380"/>
    <s v="13802001"/>
    <s v="INCAPACIDADES"/>
    <x v="9"/>
    <n v="0"/>
    <n v="3858452"/>
    <n v="1091785"/>
    <n v="2766667"/>
  </r>
  <r>
    <n v="37"/>
    <n v="8"/>
    <s v="1380"/>
    <s v="13802004"/>
    <s v="CUENTAS POR COBRAR DE TERCEROS"/>
    <x v="9"/>
    <n v="3000386"/>
    <n v="141422674"/>
    <n v="144423060"/>
    <n v="0"/>
  </r>
  <r>
    <n v="38"/>
    <n v="8"/>
    <s v="1405"/>
    <s v="14050101"/>
    <s v="MATERIA PRIMA"/>
    <x v="12"/>
    <n v="1039177160.25"/>
    <n v="163972587717.81"/>
    <n v="162865639351.06"/>
    <n v="2146125527"/>
  </r>
  <r>
    <n v="39"/>
    <n v="8"/>
    <s v="1405"/>
    <s v="14050102"/>
    <s v="SUB PRODUCTOS"/>
    <x v="12"/>
    <n v="423420778.44999999"/>
    <n v="3800717512.8499999"/>
    <n v="3785441123.3000002"/>
    <n v="438697168"/>
  </r>
  <r>
    <n v="40"/>
    <n v="8"/>
    <s v="1405"/>
    <s v="14050501"/>
    <s v="EMPAQUE"/>
    <x v="12"/>
    <n v="0"/>
    <n v="129599034.11"/>
    <n v="92447666.109999999"/>
    <n v="37151368"/>
  </r>
  <r>
    <n v="41"/>
    <n v="8"/>
    <s v="1410"/>
    <s v="14100101"/>
    <s v="PRODUCTO EN PROCESO"/>
    <x v="13"/>
    <n v="19991607.129999999"/>
    <n v="10359086697.91"/>
    <n v="10340751324.09"/>
    <n v="38326980.950000003"/>
  </r>
  <r>
    <n v="42"/>
    <n v="8"/>
    <s v="1430"/>
    <s v="14300102"/>
    <s v="INVENTARIO"/>
    <x v="14"/>
    <n v="0"/>
    <n v="344791081.13"/>
    <n v="344791081.13"/>
    <n v="0"/>
  </r>
  <r>
    <n v="43"/>
    <n v="8"/>
    <s v="1430"/>
    <s v="14300501"/>
    <s v="PT CABEZA"/>
    <x v="14"/>
    <n v="137122726.41999999"/>
    <n v="5809200603.3900003"/>
    <n v="5344926390.8100004"/>
    <n v="601396939"/>
  </r>
  <r>
    <n v="44"/>
    <n v="8"/>
    <s v="1430"/>
    <s v="14300502"/>
    <s v="PT ALTURA"/>
    <x v="14"/>
    <n v="0"/>
    <n v="2918649585.3600001"/>
    <n v="2838061173.3600001"/>
    <n v="80588412"/>
  </r>
  <r>
    <n v="45"/>
    <n v="8"/>
    <s v="1430"/>
    <s v="14300503"/>
    <s v="PT RESPIRATORIA"/>
    <x v="14"/>
    <n v="41055165.100000001"/>
    <n v="4235662.3499999996"/>
    <n v="9877310.4499999993"/>
    <n v="35413517"/>
  </r>
  <r>
    <n v="46"/>
    <n v="8"/>
    <s v="1430"/>
    <s v="14300504"/>
    <s v="PT AUDITIVA"/>
    <x v="14"/>
    <n v="3444140.65"/>
    <n v="219279123.93000001"/>
    <n v="217007276.58000001"/>
    <n v="5715988"/>
  </r>
  <r>
    <n v="47"/>
    <n v="8"/>
    <s v="1465"/>
    <s v="14650501"/>
    <s v="IMPORTACIONES EN TRANSITO"/>
    <x v="15"/>
    <n v="0"/>
    <n v="804203021.00999999"/>
    <n v="804203021.00999999"/>
    <n v="0"/>
  </r>
  <r>
    <n v="48"/>
    <n v="8"/>
    <s v="1470"/>
    <s v="14700501"/>
    <s v="ACTICIPOS COMPRAS MATERIAS PRIMAS Y PRODUCTO TERMINADO NACIONALES"/>
    <x v="16"/>
    <n v="0"/>
    <n v="1018086326.47"/>
    <n v="1018086326.47"/>
    <n v="0"/>
  </r>
  <r>
    <n v="49"/>
    <n v="8"/>
    <s v="1470"/>
    <s v="14700502"/>
    <s v="ACTICIPOS COMPRAS MATERIAS PRIMAS Y PRODUCTO TERMINADO EXTERIOR"/>
    <x v="16"/>
    <n v="0"/>
    <n v="3114089832.3899999"/>
    <n v="2430608514.3899999"/>
    <n v="683481318"/>
  </r>
  <r>
    <n v="50"/>
    <n v="8"/>
    <s v="1480"/>
    <s v="14800501"/>
    <s v="DESCUENTOS COMERCIALES CONDICIONADOS"/>
    <x v="16"/>
    <n v="0"/>
    <n v="81690058.5"/>
    <n v="81690058.5"/>
    <n v="0"/>
  </r>
  <r>
    <n v="51"/>
    <n v="8"/>
    <s v="1504"/>
    <s v="15040501"/>
    <s v="TERRENOS URBANOS"/>
    <x v="17"/>
    <n v="875802000"/>
    <n v="0"/>
    <n v="0"/>
    <n v="875802000"/>
  </r>
  <r>
    <n v="52"/>
    <n v="8"/>
    <s v="1516"/>
    <s v="15160501"/>
    <s v="EDIFICIOS"/>
    <x v="18"/>
    <n v="921687000"/>
    <n v="0"/>
    <n v="0"/>
    <n v="921687000"/>
  </r>
  <r>
    <n v="53"/>
    <n v="8"/>
    <s v="1520"/>
    <s v="15200101"/>
    <s v="MAQUINARIA Y EQUIPO"/>
    <x v="19"/>
    <n v="232985044"/>
    <n v="117178821.09"/>
    <n v="0"/>
    <n v="350163865.08999997"/>
  </r>
  <r>
    <n v="54"/>
    <n v="8"/>
    <s v="1520"/>
    <s v="15200201"/>
    <s v="LABORATORIO DE PRUEBAS"/>
    <x v="20"/>
    <n v="59548171"/>
    <n v="0"/>
    <n v="0"/>
    <n v="59548171"/>
  </r>
  <r>
    <n v="55"/>
    <n v="8"/>
    <s v="1524"/>
    <s v="15240501"/>
    <s v="EQUIPO DE OFICINA"/>
    <x v="21"/>
    <n v="9031605"/>
    <n v="0"/>
    <n v="0"/>
    <n v="9031605"/>
  </r>
  <r>
    <n v="56"/>
    <n v="8"/>
    <s v="1524"/>
    <s v="15249501"/>
    <s v="OTROS"/>
    <x v="21"/>
    <n v="0"/>
    <n v="1848.55"/>
    <n v="1848.55"/>
    <n v="0"/>
  </r>
  <r>
    <n v="57"/>
    <n v="8"/>
    <s v="1528"/>
    <s v="15280501"/>
    <s v="EQUIPOS DE PROCESAMIENTO DE DATOS"/>
    <x v="22"/>
    <n v="24895917"/>
    <n v="18585850"/>
    <n v="8999997"/>
    <n v="34481770"/>
  </r>
  <r>
    <n v="58"/>
    <n v="8"/>
    <s v="1528"/>
    <s v="15281001"/>
    <s v="EQUIPO DE TELECOMUNICACIONES"/>
    <x v="22"/>
    <n v="0"/>
    <n v="10285612"/>
    <n v="0"/>
    <n v="10285612"/>
  </r>
  <r>
    <n v="59"/>
    <n v="8"/>
    <s v="1540"/>
    <s v="15401501"/>
    <s v="EQUIPO DE TRANSPORTE TERRESTRE"/>
    <x v="23"/>
    <n v="84990000"/>
    <n v="528890000"/>
    <n v="0"/>
    <n v="613880000"/>
  </r>
  <r>
    <n v="60"/>
    <n v="8"/>
    <s v="1540"/>
    <s v="15401605"/>
    <s v="COMPRA FLOTA Y EQUIPO DE TRANSPORTE"/>
    <x v="23"/>
    <n v="0"/>
    <n v="29490000"/>
    <n v="29490000"/>
    <n v="0"/>
  </r>
  <r>
    <n v="61"/>
    <n v="8"/>
    <s v="1592"/>
    <s v="15921001"/>
    <s v="MAQUINA Y EQUIPO"/>
    <x v="24"/>
    <n v="-77831607"/>
    <n v="0"/>
    <n v="26200529.27"/>
    <n v="-104032136.27"/>
  </r>
  <r>
    <n v="62"/>
    <n v="8"/>
    <s v="1592"/>
    <s v="15921601"/>
    <s v="CONSTRUCCIONES Y EDIFICACIONES"/>
    <x v="25"/>
    <n v="-253435837.40000001"/>
    <n v="0"/>
    <n v="46084350"/>
    <n v="-299520187.39999998"/>
  </r>
  <r>
    <n v="63"/>
    <n v="8"/>
    <s v="1592"/>
    <s v="15922401"/>
    <s v="EQUIPO DE OFICINA"/>
    <x v="26"/>
    <n v="-4862272.2"/>
    <n v="0"/>
    <n v="903156"/>
    <n v="-5765428.2000000002"/>
  </r>
  <r>
    <n v="64"/>
    <n v="8"/>
    <s v="1592"/>
    <s v="15922501"/>
    <s v="LABORATORIO DE PRUEBAS"/>
    <x v="27"/>
    <n v="-36757385.729999997"/>
    <n v="0"/>
    <n v="5809821"/>
    <n v="-42567206.729999997"/>
  </r>
  <r>
    <n v="65"/>
    <n v="8"/>
    <s v="1592"/>
    <s v="15922801"/>
    <s v="EQUIPO DE COMPUTACION Y COMUNICACION"/>
    <x v="28"/>
    <n v="-19021444.289999999"/>
    <n v="0"/>
    <n v="4187860"/>
    <n v="-23209304.289999999"/>
  </r>
  <r>
    <n v="66"/>
    <n v="8"/>
    <s v="1592"/>
    <s v="15924001"/>
    <s v="FLOTA Y EQUIPO DE TRANSPORTE"/>
    <x v="29"/>
    <n v="-84990000"/>
    <n v="0"/>
    <n v="24414165"/>
    <n v="-109404165"/>
  </r>
  <r>
    <n v="67"/>
    <n v="8"/>
    <s v="1635"/>
    <s v="16350101"/>
    <s v="LICENCIAS"/>
    <x v="30"/>
    <n v="150071681"/>
    <n v="0"/>
    <n v="0"/>
    <n v="150071681"/>
  </r>
  <r>
    <n v="68"/>
    <n v="8"/>
    <s v="1698"/>
    <s v="16980101"/>
    <s v="AMORTIZACIÓN LICENCIAS"/>
    <x v="31"/>
    <n v="-45021500"/>
    <n v="0"/>
    <n v="15007164"/>
    <n v="-60028664"/>
  </r>
  <r>
    <n v="69"/>
    <n v="8"/>
    <s v="2105"/>
    <s v="21050501"/>
    <s v="SOBREGIROS BANCARIOS"/>
    <x v="32"/>
    <n v="0"/>
    <n v="0"/>
    <n v="14535231.25"/>
    <n v="-14535231.25"/>
  </r>
  <r>
    <n v="70"/>
    <n v="8"/>
    <s v="2105"/>
    <s v="21051009"/>
    <s v="BCOLOMBIA 5850083541"/>
    <x v="33"/>
    <n v="-24444448"/>
    <n v="24444448"/>
    <n v="0"/>
    <n v="0"/>
  </r>
  <r>
    <n v="71"/>
    <n v="8"/>
    <s v="2105"/>
    <s v="21051012"/>
    <s v="BANCOLOMBIA 2110091493"/>
    <x v="34"/>
    <n v="-75000000"/>
    <n v="75000000"/>
    <n v="0"/>
    <n v="0"/>
  </r>
  <r>
    <n v="72"/>
    <n v="8"/>
    <s v="2105"/>
    <s v="21051013"/>
    <s v="BANCOLOMBIA LP 2110091920"/>
    <x v="33"/>
    <n v="-212500000"/>
    <n v="150009756"/>
    <n v="0"/>
    <n v="-62490244"/>
  </r>
  <r>
    <n v="73"/>
    <n v="8"/>
    <s v="2105"/>
    <s v="21051014"/>
    <s v="BANCOLOMBIA 2555206792"/>
    <x v="34"/>
    <n v="-187442640"/>
    <n v="187442640"/>
    <n v="0"/>
    <n v="0"/>
  </r>
  <r>
    <n v="74"/>
    <n v="8"/>
    <s v="2105"/>
    <s v="21051015"/>
    <s v="BANCO DE BOGOTA 09001006365"/>
    <x v="35"/>
    <n v="-361019741.85000002"/>
    <n v="361019741.85000002"/>
    <n v="0"/>
    <n v="0"/>
  </r>
  <r>
    <n v="75"/>
    <n v="8"/>
    <s v="2105"/>
    <s v="21051016"/>
    <s v="BANCOLOMBIA CP 2502617001"/>
    <x v="34"/>
    <n v="0"/>
    <n v="181280000"/>
    <n v="373688000"/>
    <n v="-192408000"/>
  </r>
  <r>
    <n v="76"/>
    <n v="8"/>
    <s v="2105"/>
    <s v="21051017"/>
    <s v="BANCO DE BOGOTA CP 09001006545"/>
    <x v="35"/>
    <n v="0"/>
    <n v="356999290"/>
    <n v="356999290"/>
    <n v="0"/>
  </r>
  <r>
    <n v="77"/>
    <n v="8"/>
    <s v="2105"/>
    <s v="21051018"/>
    <s v="BANCO DE BOGOTA CP 755613598"/>
    <x v="35"/>
    <n v="0"/>
    <n v="125000001.34999999"/>
    <n v="300000000"/>
    <n v="-174999998.65000001"/>
  </r>
  <r>
    <n v="78"/>
    <n v="8"/>
    <s v="2105"/>
    <s v="21051019"/>
    <s v="BANCOLOMBIA CP 2110094434"/>
    <x v="34"/>
    <n v="0"/>
    <n v="62500000"/>
    <n v="150000000"/>
    <n v="-87500000"/>
  </r>
  <r>
    <n v="79"/>
    <n v="8"/>
    <s v="2105"/>
    <s v="21051020"/>
    <s v="BANCO DE BOGOTA LP 00000755955521"/>
    <x v="36"/>
    <n v="0"/>
    <n v="10041524.42"/>
    <n v="224990000"/>
    <n v="-214948475.58000001"/>
  </r>
  <r>
    <n v="80"/>
    <n v="8"/>
    <s v="2105"/>
    <s v="21051021"/>
    <s v="BANCOLOMBIA CP 09007016820"/>
    <x v="34"/>
    <n v="0"/>
    <n v="0"/>
    <n v="432918000"/>
    <n v="-432918000"/>
  </r>
  <r>
    <n v="81"/>
    <n v="8"/>
    <s v="2105"/>
    <s v="21051022"/>
    <s v="FACTORING INTERNACIONAL CP YOKE 90095183 USD 76.709"/>
    <x v="37"/>
    <n v="0"/>
    <n v="290898368"/>
    <n v="519541605"/>
    <n v="-228643237"/>
  </r>
  <r>
    <n v="82"/>
    <n v="8"/>
    <s v="2105"/>
    <s v="21051023"/>
    <s v="BANCOLOMBIA SUFI LP 13680556"/>
    <x v="33"/>
    <n v="0"/>
    <n v="0"/>
    <n v="265410000"/>
    <n v="-265410000"/>
  </r>
  <r>
    <n v="83"/>
    <n v="8"/>
    <s v="2105"/>
    <s v="21051024"/>
    <s v="FACTORING INTERNACIONAL CP YOKE 90096126 USD 73.149USD"/>
    <x v="37"/>
    <n v="0"/>
    <n v="0"/>
    <n v="351861320"/>
    <n v="-351861320"/>
  </r>
  <r>
    <n v="84"/>
    <n v="8"/>
    <s v="2105"/>
    <s v="21051025"/>
    <s v="BANCOLOMBIA CP 2110095610"/>
    <x v="34"/>
    <n v="0"/>
    <n v="1665244"/>
    <n v="201665244"/>
    <n v="-200000000"/>
  </r>
  <r>
    <n v="85"/>
    <n v="8"/>
    <s v="2105"/>
    <s v="21052503"/>
    <s v="TARJETA DE CREDITO BANCOLOMBIA DOLARES 8175"/>
    <x v="38"/>
    <n v="-9247415.2100000009"/>
    <n v="33107128.32"/>
    <n v="28039776.91"/>
    <n v="-4180063.8"/>
  </r>
  <r>
    <n v="86"/>
    <n v="8"/>
    <s v="2105"/>
    <s v="21052504"/>
    <s v="TARJETA DE CREDITO BANCOLOMBIA PESOS 8175"/>
    <x v="39"/>
    <n v="-1480140.53"/>
    <n v="60435312.469999999"/>
    <n v="72914192.730000004"/>
    <n v="-13959020.789999999"/>
  </r>
  <r>
    <n v="87"/>
    <n v="8"/>
    <s v="2115"/>
    <s v="21152001"/>
    <s v="CONTRATO DE ARRENDAMIENTO FINANCIERO (LEASING) LP BCO BOGOTA"/>
    <x v="40"/>
    <n v="-997399614.91999996"/>
    <n v="169579822.80000001"/>
    <n v="0"/>
    <n v="-827819792.12"/>
  </r>
  <r>
    <n v="88"/>
    <n v="8"/>
    <s v="2195"/>
    <s v="21959501"/>
    <s v="OTRAS OBLIGACIONES FINANCIERAS"/>
    <x v="41"/>
    <n v="0"/>
    <n v="12262546.58"/>
    <n v="13731448"/>
    <n v="-1468901.42"/>
  </r>
  <r>
    <n v="89"/>
    <n v="8"/>
    <s v="2205"/>
    <s v="22050101"/>
    <s v="PROVEEDORES NACIONALES"/>
    <x v="42"/>
    <n v="-680745867.20000005"/>
    <n v="4622452819.8000002"/>
    <n v="4397914971.8100004"/>
    <n v="-456208019.20999998"/>
  </r>
  <r>
    <n v="90"/>
    <n v="8"/>
    <s v="2210"/>
    <s v="22100101"/>
    <s v="PROVEEDORES DEL EXTERIOR"/>
    <x v="43"/>
    <n v="0"/>
    <n v="3943098937.02"/>
    <n v="4148791267.02"/>
    <n v="-205692330"/>
  </r>
  <r>
    <n v="91"/>
    <n v="8"/>
    <s v="2335"/>
    <s v="23350501"/>
    <s v="GASTOS FINANCIEROS"/>
    <x v="42"/>
    <n v="0"/>
    <n v="0"/>
    <n v="1665244"/>
    <n v="-1665244"/>
  </r>
  <r>
    <n v="92"/>
    <n v="8"/>
    <s v="2335"/>
    <s v="23351001"/>
    <s v="GASTOS LEGALES"/>
    <x v="42"/>
    <n v="0"/>
    <n v="1208567"/>
    <n v="1208567"/>
    <n v="0"/>
  </r>
  <r>
    <n v="93"/>
    <n v="8"/>
    <s v="2335"/>
    <s v="23351501"/>
    <s v="LIBROS, SUSCRIPCIONES, PERIODICOS Y REVISTAS"/>
    <x v="42"/>
    <n v="0"/>
    <n v="1749224"/>
    <n v="1749224"/>
    <n v="0"/>
  </r>
  <r>
    <n v="94"/>
    <n v="8"/>
    <s v="2335"/>
    <s v="23352501"/>
    <s v="HONORARIOS"/>
    <x v="42"/>
    <n v="-7075517.8799999999"/>
    <n v="108829567.06"/>
    <n v="112329303.93000001"/>
    <n v="-10575254.75"/>
  </r>
  <r>
    <n v="95"/>
    <n v="8"/>
    <s v="2335"/>
    <s v="23353501"/>
    <s v="SERVICIOS DE MANTENIMIENTO"/>
    <x v="42"/>
    <n v="0"/>
    <n v="318909"/>
    <n v="318909"/>
    <n v="0"/>
  </r>
  <r>
    <n v="96"/>
    <n v="8"/>
    <s v="2335"/>
    <s v="23354001"/>
    <s v="ARRENDAMIENTOS"/>
    <x v="42"/>
    <n v="0"/>
    <n v="179400999.22"/>
    <n v="179400999.22"/>
    <n v="0"/>
  </r>
  <r>
    <n v="97"/>
    <n v="8"/>
    <s v="2335"/>
    <s v="23354501"/>
    <s v="TRANSPORTES, FLETES Y ACARREOS"/>
    <x v="42"/>
    <n v="0"/>
    <n v="106394033.48"/>
    <n v="121016041.48"/>
    <n v="-14622008"/>
  </r>
  <r>
    <n v="98"/>
    <n v="8"/>
    <s v="2335"/>
    <s v="23355001"/>
    <s v="SERVICIOS PUBLICOS"/>
    <x v="42"/>
    <n v="0"/>
    <n v="22198465.84"/>
    <n v="22540389.73"/>
    <n v="-341923.89"/>
  </r>
  <r>
    <n v="99"/>
    <n v="8"/>
    <s v="2335"/>
    <s v="23355501"/>
    <s v="SEGUROS"/>
    <x v="42"/>
    <n v="0"/>
    <n v="27921792.510000002"/>
    <n v="37660496.939999998"/>
    <n v="-9738704.4299999997"/>
  </r>
  <r>
    <n v="100"/>
    <n v="8"/>
    <s v="2335"/>
    <s v="23356001"/>
    <s v="GASTOS DE VIAJE"/>
    <x v="42"/>
    <n v="0"/>
    <n v="9023065.5800000001"/>
    <n v="9023065.5800000001"/>
    <n v="0"/>
  </r>
  <r>
    <n v="101"/>
    <n v="8"/>
    <s v="2335"/>
    <s v="23357001"/>
    <s v="SERVICIOS ADUANEROS"/>
    <x v="42"/>
    <n v="-11289166"/>
    <n v="1678392660.8"/>
    <n v="1680849242.3399999"/>
    <n v="-13745747.539999999"/>
  </r>
  <r>
    <n v="102"/>
    <n v="8"/>
    <s v="2335"/>
    <s v="23357501"/>
    <s v="SERVICIOS DE MAQUILA O ENSAMBLE"/>
    <x v="42"/>
    <n v="0"/>
    <n v="424830"/>
    <n v="424830"/>
    <n v="0"/>
  </r>
  <r>
    <n v="103"/>
    <n v="8"/>
    <s v="2335"/>
    <s v="23359501"/>
    <s v="OTROS"/>
    <x v="42"/>
    <n v="-99224681.209999993"/>
    <n v="836152204.10000002"/>
    <n v="821892370.04999995"/>
    <n v="-84964847.159999996"/>
  </r>
  <r>
    <n v="104"/>
    <n v="8"/>
    <s v="2355"/>
    <s v="23550501"/>
    <s v="ACCIONISTAS"/>
    <x v="44"/>
    <n v="-1024202.62"/>
    <n v="1024202.62"/>
    <n v="0"/>
    <n v="0"/>
  </r>
  <r>
    <n v="105"/>
    <n v="8"/>
    <s v="2365"/>
    <s v="23650501"/>
    <s v="R/FTE POR SALARIOS Y PAGOS LABORALES"/>
    <x v="45"/>
    <n v="-29330000"/>
    <n v="286000"/>
    <n v="58166355"/>
    <n v="-87210355"/>
  </r>
  <r>
    <n v="106"/>
    <n v="8"/>
    <s v="2365"/>
    <s v="23650599"/>
    <s v="PAGO RETENCION RENTAS DE TRABAJO"/>
    <x v="45"/>
    <n v="26646000"/>
    <n v="49315624"/>
    <n v="269"/>
    <n v="75961355"/>
  </r>
  <r>
    <n v="107"/>
    <n v="8"/>
    <s v="2365"/>
    <s v="23651001"/>
    <s v="DIVIDENDOS Y/O PARTICIPACIONES"/>
    <x v="45"/>
    <n v="0"/>
    <n v="0"/>
    <n v="84882000"/>
    <n v="-84882000"/>
  </r>
  <r>
    <n v="108"/>
    <n v="8"/>
    <s v="2365"/>
    <s v="23651501"/>
    <s v="HONORARIOS DEL 10%"/>
    <x v="45"/>
    <n v="-782848"/>
    <n v="0"/>
    <n v="15000"/>
    <n v="-797848"/>
  </r>
  <r>
    <n v="109"/>
    <n v="8"/>
    <s v="2365"/>
    <s v="23651502"/>
    <s v="HONORARIOS DEL 11%"/>
    <x v="45"/>
    <n v="-2874532"/>
    <n v="242000"/>
    <n v="8789035"/>
    <n v="-11421567"/>
  </r>
  <r>
    <n v="110"/>
    <n v="8"/>
    <s v="2365"/>
    <s v="23651599"/>
    <s v="PAGO RETENCION HONORARIOS"/>
    <x v="45"/>
    <n v="3232380"/>
    <n v="8306331"/>
    <n v="1296"/>
    <n v="11537415"/>
  </r>
  <r>
    <n v="111"/>
    <n v="8"/>
    <s v="2365"/>
    <s v="23652501"/>
    <s v="SERVICIOS DEL 6%"/>
    <x v="45"/>
    <n v="-2218821"/>
    <n v="0"/>
    <n v="1612116"/>
    <n v="-3830937"/>
  </r>
  <r>
    <n v="112"/>
    <n v="8"/>
    <s v="2365"/>
    <s v="23652502"/>
    <s v="SERVICIOS DEL 2%"/>
    <x v="45"/>
    <n v="-6860"/>
    <n v="2210"/>
    <n v="375236"/>
    <n v="-379886"/>
  </r>
  <r>
    <n v="113"/>
    <n v="8"/>
    <s v="2365"/>
    <s v="23652503"/>
    <s v="SERVICIOS DEL  1%"/>
    <x v="45"/>
    <n v="-1713620"/>
    <n v="187641"/>
    <n v="2131193"/>
    <n v="-3657172"/>
  </r>
  <r>
    <n v="114"/>
    <n v="8"/>
    <s v="2365"/>
    <s v="23652504"/>
    <s v="SERVICIOS DEL 4%"/>
    <x v="45"/>
    <n v="-45631172"/>
    <n v="1523326"/>
    <n v="50338679"/>
    <n v="-94446525"/>
  </r>
  <r>
    <n v="115"/>
    <n v="8"/>
    <s v="2365"/>
    <s v="23652505"/>
    <s v="SERVICIOS DEL 3.5%"/>
    <x v="45"/>
    <n v="-77368"/>
    <n v="0"/>
    <n v="56727"/>
    <n v="-134095"/>
  </r>
  <r>
    <n v="116"/>
    <n v="8"/>
    <s v="2365"/>
    <s v="23652599"/>
    <s v="PAGO RETENCION SERVICIOS"/>
    <x v="45"/>
    <n v="44436841"/>
    <n v="54699288"/>
    <n v="514"/>
    <n v="99135615"/>
  </r>
  <r>
    <n v="117"/>
    <n v="8"/>
    <s v="2365"/>
    <s v="23653001"/>
    <s v="ARRENDAMIENTO B. IMMUEBLES 3.5%"/>
    <x v="45"/>
    <n v="-2100000"/>
    <n v="525000"/>
    <n v="5425000"/>
    <n v="-7000000"/>
  </r>
  <r>
    <n v="118"/>
    <n v="8"/>
    <s v="2365"/>
    <s v="23653099"/>
    <s v="PAGO RETENCION ARRENDAMIENTO"/>
    <x v="45"/>
    <n v="1925000"/>
    <n v="4550000"/>
    <n v="0"/>
    <n v="6475000"/>
  </r>
  <r>
    <n v="119"/>
    <n v="8"/>
    <s v="2365"/>
    <s v="23654001"/>
    <s v="COMPRAS DEL 3.5%"/>
    <x v="45"/>
    <n v="-202727"/>
    <n v="0"/>
    <n v="99523"/>
    <n v="-302250"/>
  </r>
  <r>
    <n v="120"/>
    <n v="8"/>
    <s v="2365"/>
    <s v="23654002"/>
    <s v="COMPRAS DEL 2.5%"/>
    <x v="45"/>
    <n v="-16276917.91"/>
    <n v="1010054"/>
    <n v="23879553"/>
    <n v="-39146416.909999996"/>
  </r>
  <r>
    <n v="121"/>
    <n v="8"/>
    <s v="2365"/>
    <s v="23654004"/>
    <s v="COMPRAS DEL 0.625% ZOMAC"/>
    <x v="45"/>
    <n v="0"/>
    <n v="0"/>
    <n v="80929"/>
    <n v="-80929"/>
  </r>
  <r>
    <n v="122"/>
    <n v="8"/>
    <s v="2365"/>
    <s v="23654006"/>
    <s v="COMPRAS POR COMBUSTIBLES 0.10%"/>
    <x v="45"/>
    <n v="0"/>
    <n v="0"/>
    <n v="2016"/>
    <n v="-2016"/>
  </r>
  <r>
    <n v="123"/>
    <n v="8"/>
    <s v="2365"/>
    <s v="23654099"/>
    <s v="PAGO RETENCION COMPRAS"/>
    <x v="45"/>
    <n v="14998644.91"/>
    <n v="23869781"/>
    <n v="1814"/>
    <n v="38866611.909999996"/>
  </r>
  <r>
    <n v="124"/>
    <n v="8"/>
    <s v="2365"/>
    <s v="23657504"/>
    <s v="AUTORRETENCION RENTA 0.40%"/>
    <x v="45"/>
    <n v="-36787000"/>
    <n v="568908.36"/>
    <n v="45219908.359999999"/>
    <n v="-81438000"/>
  </r>
  <r>
    <n v="125"/>
    <n v="8"/>
    <s v="2365"/>
    <s v="23657599"/>
    <s v="PAGO AUTORETENCION RENTA"/>
    <x v="45"/>
    <n v="33077000"/>
    <n v="44573000"/>
    <n v="0"/>
    <n v="77650000"/>
  </r>
  <r>
    <n v="126"/>
    <n v="8"/>
    <s v="2367"/>
    <s v="23670101"/>
    <s v="RETENCION IVA 15%"/>
    <x v="45"/>
    <n v="0"/>
    <n v="25123"/>
    <n v="25123"/>
    <n v="0"/>
  </r>
  <r>
    <n v="127"/>
    <n v="8"/>
    <s v="2368"/>
    <s v="23680101"/>
    <s v="RETENCION ICA R.S. 11.04 X 1000"/>
    <x v="45"/>
    <n v="-16718050.300000001"/>
    <n v="615246"/>
    <n v="18570703.879999999"/>
    <n v="-34673508.18"/>
  </r>
  <r>
    <n v="128"/>
    <n v="8"/>
    <s v="2368"/>
    <s v="23680102"/>
    <s v="RETENCION ICA R.S. 9.66 X 1000"/>
    <x v="45"/>
    <n v="-2651231.96"/>
    <n v="571145.30000000005"/>
    <n v="6092157.4800000004"/>
    <n v="-8172244.1399999997"/>
  </r>
  <r>
    <n v="129"/>
    <n v="8"/>
    <s v="2368"/>
    <s v="23680103"/>
    <s v="RETENCION ICA R.S. 6.9 X 1000"/>
    <x v="45"/>
    <n v="-558874.80000000005"/>
    <n v="116865"/>
    <n v="235491"/>
    <n v="-677500.8"/>
  </r>
  <r>
    <n v="130"/>
    <n v="8"/>
    <s v="2368"/>
    <s v="23680104"/>
    <s v="RETENCION ICA R.S. 14 X 1000"/>
    <x v="45"/>
    <n v="0"/>
    <n v="132000"/>
    <n v="439167.7"/>
    <n v="-307167.7"/>
  </r>
  <r>
    <n v="131"/>
    <n v="8"/>
    <s v="2368"/>
    <s v="23680105"/>
    <s v="RETENCION ICA R.S. 13.8 X 1000"/>
    <x v="45"/>
    <n v="-29812"/>
    <n v="86261"/>
    <n v="118545"/>
    <n v="-62096"/>
  </r>
  <r>
    <n v="132"/>
    <n v="8"/>
    <s v="2368"/>
    <s v="23680106"/>
    <s v="RETENCION ICA R.S. 8 X 1000"/>
    <x v="45"/>
    <n v="-334"/>
    <n v="0"/>
    <n v="0"/>
    <n v="-334"/>
  </r>
  <r>
    <n v="133"/>
    <n v="8"/>
    <s v="2368"/>
    <s v="23680108"/>
    <s v="RETENCION ICA R.S. 4.14/1000"/>
    <x v="45"/>
    <n v="-421354"/>
    <n v="45068.46"/>
    <n v="500748.66"/>
    <n v="-877034.2"/>
  </r>
  <r>
    <n v="134"/>
    <n v="8"/>
    <s v="2368"/>
    <s v="23680109"/>
    <s v="RETENCION ICA R.S. 8.66 X 1000"/>
    <x v="45"/>
    <n v="0"/>
    <n v="6928"/>
    <n v="992064"/>
    <n v="-985136"/>
  </r>
  <r>
    <n v="135"/>
    <n v="8"/>
    <s v="2368"/>
    <s v="23680115"/>
    <s v="RETENCION ICA R.S 7.66X1000"/>
    <x v="45"/>
    <n v="0"/>
    <n v="0"/>
    <n v="107745"/>
    <n v="-107745"/>
  </r>
  <r>
    <n v="136"/>
    <n v="8"/>
    <s v="2368"/>
    <s v="23680116"/>
    <s v="RETENCION ICA R.S 7.12 X 1000"/>
    <x v="45"/>
    <n v="0"/>
    <n v="0"/>
    <n v="59124"/>
    <n v="-59124"/>
  </r>
  <r>
    <n v="137"/>
    <n v="8"/>
    <s v="2368"/>
    <s v="23680190"/>
    <s v="PAGO RETENCION ICA 14X1000"/>
    <x v="45"/>
    <n v="0"/>
    <n v="206391.1"/>
    <n v="1223.4000000000001"/>
    <n v="205167.7"/>
  </r>
  <r>
    <n v="138"/>
    <n v="8"/>
    <s v="2368"/>
    <s v="23680191"/>
    <s v="PAGO RETENCION ICA 7.66X1000"/>
    <x v="45"/>
    <n v="0"/>
    <n v="27510"/>
    <n v="765"/>
    <n v="26745"/>
  </r>
  <r>
    <n v="139"/>
    <n v="8"/>
    <s v="2368"/>
    <s v="23680193"/>
    <s v="PAGO RETENCION ICA 8.66X1000"/>
    <x v="45"/>
    <n v="0"/>
    <n v="1047304"/>
    <n v="183168"/>
    <n v="864136"/>
  </r>
  <r>
    <n v="140"/>
    <n v="8"/>
    <s v="2368"/>
    <s v="23680194"/>
    <s v="PAGO RETENCION ICA 13.8X1000"/>
    <x v="45"/>
    <n v="12812"/>
    <n v="37158"/>
    <n v="874"/>
    <n v="49096"/>
  </r>
  <r>
    <n v="141"/>
    <n v="8"/>
    <s v="2368"/>
    <s v="23680195"/>
    <s v="PAGO RETENCION ICA 8 X1000"/>
    <x v="45"/>
    <n v="334"/>
    <n v="0"/>
    <n v="0"/>
    <n v="334"/>
  </r>
  <r>
    <n v="142"/>
    <n v="8"/>
    <s v="2368"/>
    <s v="23680196"/>
    <s v="PAGO RETENCION ICA 11.04X1000"/>
    <x v="45"/>
    <n v="13956050.300000001"/>
    <n v="20405618"/>
    <n v="1922160.12"/>
    <n v="32439508.18"/>
  </r>
  <r>
    <n v="143"/>
    <n v="8"/>
    <s v="2368"/>
    <s v="23680197"/>
    <s v="PAGO RETENCION ICA 9.66X1000"/>
    <x v="45"/>
    <n v="1945231.96"/>
    <n v="6115666.1200000001"/>
    <n v="1801653.94"/>
    <n v="6259244.1399999997"/>
  </r>
  <r>
    <n v="144"/>
    <n v="8"/>
    <s v="2368"/>
    <s v="23680198"/>
    <s v="PAGO RETENCION ICA 6.9X1000"/>
    <x v="45"/>
    <n v="451874.8"/>
    <n v="219871"/>
    <n v="1245"/>
    <n v="670500.80000000005"/>
  </r>
  <r>
    <n v="145"/>
    <n v="8"/>
    <s v="2368"/>
    <s v="23680199"/>
    <s v="PAGO RETENCION ICA 4.14X1000"/>
    <x v="45"/>
    <n v="418354"/>
    <n v="376075.54"/>
    <n v="1395.34"/>
    <n v="793034.2"/>
  </r>
  <r>
    <n v="146"/>
    <n v="8"/>
    <s v="2368"/>
    <s v="23689001"/>
    <s v="PAGO RETENCION ICA 7.12X1000"/>
    <x v="45"/>
    <n v="0"/>
    <n v="59248"/>
    <n v="124"/>
    <n v="59124"/>
  </r>
  <r>
    <n v="147"/>
    <n v="8"/>
    <s v="2370"/>
    <s v="23700501"/>
    <s v="APORTES SALUD"/>
    <x v="45"/>
    <n v="0"/>
    <n v="10632034"/>
    <n v="13569934"/>
    <n v="-2937900"/>
  </r>
  <r>
    <n v="148"/>
    <n v="8"/>
    <s v="2370"/>
    <s v="23700601"/>
    <s v="APORTES ARL"/>
    <x v="45"/>
    <n v="0"/>
    <n v="2527800"/>
    <n v="3375800"/>
    <n v="-848000"/>
  </r>
  <r>
    <n v="149"/>
    <n v="8"/>
    <s v="2370"/>
    <s v="23701001"/>
    <s v="APORTES ICBF"/>
    <x v="45"/>
    <n v="0"/>
    <n v="2197672"/>
    <n v="2552872"/>
    <n v="-355200"/>
  </r>
  <r>
    <n v="150"/>
    <n v="8"/>
    <s v="2370"/>
    <s v="23701002"/>
    <s v="APORTES SENA"/>
    <x v="45"/>
    <n v="0"/>
    <n v="1149800"/>
    <n v="1386600"/>
    <n v="-236800"/>
  </r>
  <r>
    <n v="151"/>
    <n v="8"/>
    <s v="2370"/>
    <s v="23701003"/>
    <s v="APORTES CAJA COMPENSACION"/>
    <x v="45"/>
    <n v="0"/>
    <n v="5358000"/>
    <n v="7248200"/>
    <n v="-1890200"/>
  </r>
  <r>
    <n v="152"/>
    <n v="8"/>
    <s v="2370"/>
    <s v="23704005"/>
    <s v="DESCUENTO AHORRO COOPERATIVA"/>
    <x v="45"/>
    <n v="0"/>
    <n v="2041300"/>
    <n v="3061950"/>
    <n v="-1020650"/>
  </r>
  <r>
    <n v="153"/>
    <n v="8"/>
    <s v="2380"/>
    <s v="23803001"/>
    <s v="APORTES PENSION"/>
    <x v="45"/>
    <n v="0"/>
    <n v="20823651"/>
    <n v="27568051"/>
    <n v="-6744400"/>
  </r>
  <r>
    <n v="154"/>
    <n v="8"/>
    <s v="2404"/>
    <s v="24040501"/>
    <s v="VIGENCIA FISCAL CORRIENTE"/>
    <x v="46"/>
    <n v="-184573000"/>
    <n v="184573000"/>
    <n v="518371000"/>
    <n v="-518371000"/>
  </r>
  <r>
    <n v="155"/>
    <n v="8"/>
    <s v="2404"/>
    <s v="24040510"/>
    <s v="PROVISION RENTA"/>
    <x v="46"/>
    <n v="0"/>
    <n v="722544000"/>
    <n v="722544000"/>
    <n v="0"/>
  </r>
  <r>
    <n v="156"/>
    <n v="8"/>
    <s v="2408"/>
    <s v="24080101"/>
    <s v="IVA GENERADO A 19%"/>
    <x v="45"/>
    <n v="-1725703975.77"/>
    <n v="18074426.010000002"/>
    <n v="2014783857.9400001"/>
    <n v="-3722413407.6999998"/>
  </r>
  <r>
    <n v="157"/>
    <n v="8"/>
    <s v="2408"/>
    <s v="24080104"/>
    <s v="IVA DEVOLUCION  19% COMRAS"/>
    <x v="45"/>
    <n v="-1251447.3500000001"/>
    <n v="0"/>
    <n v="17518584.609999999"/>
    <n v="-18770031.960000001"/>
  </r>
  <r>
    <n v="158"/>
    <n v="8"/>
    <s v="2408"/>
    <s v="24080106"/>
    <s v="IVA RETIRO DE INVENTARIO"/>
    <x v="45"/>
    <n v="-1398251"/>
    <n v="0"/>
    <n v="0"/>
    <n v="-1398251"/>
  </r>
  <r>
    <n v="159"/>
    <n v="8"/>
    <s v="2408"/>
    <s v="24080197"/>
    <s v="CRUCE IVA RETIRO DE INVENTARIO"/>
    <x v="45"/>
    <n v="1398251"/>
    <n v="0"/>
    <n v="0"/>
    <n v="1398251"/>
  </r>
  <r>
    <n v="160"/>
    <n v="8"/>
    <s v="2408"/>
    <s v="24080198"/>
    <s v="CRUCE IVA GENERADO"/>
    <x v="45"/>
    <n v="1725703975.77"/>
    <n v="2706809470.1599998"/>
    <n v="710100038.23000002"/>
    <n v="3722413407.6999998"/>
  </r>
  <r>
    <n v="161"/>
    <n v="8"/>
    <s v="2408"/>
    <s v="24080199"/>
    <s v="CRUCE IVA DEVOLUCIONES EN COMPRAS"/>
    <x v="45"/>
    <n v="1251447.3500000001"/>
    <n v="27691184.039999999"/>
    <n v="10172599.43"/>
    <n v="18770031.960000001"/>
  </r>
  <r>
    <n v="162"/>
    <n v="8"/>
    <s v="2408"/>
    <s v="24080203"/>
    <s v="IVA DESCONTABLE COMPRAS NACIONALES 19%"/>
    <x v="45"/>
    <n v="203377425.81999999"/>
    <n v="289655677.81999999"/>
    <n v="17562050.149999999"/>
    <n v="475471053.49000001"/>
  </r>
  <r>
    <n v="163"/>
    <n v="8"/>
    <s v="2408"/>
    <s v="24080204"/>
    <s v="IVA DESCONTABLE SERVICIOS 19%"/>
    <x v="45"/>
    <n v="244829190.59999999"/>
    <n v="336021799.41000003"/>
    <n v="12473207.039999999"/>
    <n v="568377782.97000003"/>
  </r>
  <r>
    <n v="164"/>
    <n v="8"/>
    <s v="2408"/>
    <s v="24080205"/>
    <s v="IVA DESCONTABLE ARRIENDOS 19%"/>
    <x v="45"/>
    <n v="3884223.58"/>
    <n v="0"/>
    <n v="0"/>
    <n v="3884223.58"/>
  </r>
  <r>
    <n v="165"/>
    <n v="8"/>
    <s v="2408"/>
    <s v="24080206"/>
    <s v="IVA DESCONTABLE IMPORTACIÓN 19%"/>
    <x v="45"/>
    <n v="446754000"/>
    <n v="1011495000"/>
    <n v="176085000"/>
    <n v="1282164000"/>
  </r>
  <r>
    <n v="166"/>
    <n v="8"/>
    <s v="2408"/>
    <s v="24080208"/>
    <s v="IVA DEVOLUCION EN VENTAS  19%"/>
    <x v="45"/>
    <n v="27521290.43"/>
    <n v="20063908.100000001"/>
    <n v="4353119.3600000003"/>
    <n v="43232079.170000002"/>
  </r>
  <r>
    <n v="167"/>
    <n v="8"/>
    <s v="2408"/>
    <s v="24080209"/>
    <s v="IVA DESCONTABLE HOTELES RESTAURANTE"/>
    <x v="45"/>
    <n v="17640"/>
    <n v="5185"/>
    <n v="5185"/>
    <n v="17640"/>
  </r>
  <r>
    <n v="168"/>
    <n v="8"/>
    <s v="2408"/>
    <s v="24080210"/>
    <s v="IVA DESCONTABLE COMPRAS NACIONALES 5%"/>
    <x v="45"/>
    <n v="94265.27"/>
    <n v="34826.1"/>
    <n v="709.5"/>
    <n v="128381.87"/>
  </r>
  <r>
    <n v="169"/>
    <n v="8"/>
    <s v="2408"/>
    <s v="24080211"/>
    <s v="IVA DESCONTABLE EN SERVICIOS AIU 19%"/>
    <x v="45"/>
    <n v="12301584.41"/>
    <n v="13372180.26"/>
    <n v="1141738.3799999999"/>
    <n v="24532026.289999999"/>
  </r>
  <r>
    <n v="170"/>
    <n v="8"/>
    <s v="2408"/>
    <s v="24080212"/>
    <s v="IVA DESCONTABLE COMPRAS DE ACTIVOS FIJOS"/>
    <x v="45"/>
    <n v="0"/>
    <n v="13715"/>
    <n v="13715"/>
    <n v="0"/>
  </r>
  <r>
    <n v="171"/>
    <n v="8"/>
    <s v="2408"/>
    <s v="24080213"/>
    <s v="IVA DESCONTABLE SERVICIO RESTAURANTE"/>
    <x v="45"/>
    <n v="0"/>
    <n v="6815"/>
    <n v="4963"/>
    <n v="1852"/>
  </r>
  <r>
    <n v="172"/>
    <n v="8"/>
    <s v="2408"/>
    <s v="24080214"/>
    <s v="IVA DESCONTABLE SERVICIOS NACIONALES 5%"/>
    <x v="45"/>
    <n v="0"/>
    <n v="129905"/>
    <n v="0"/>
    <n v="129905"/>
  </r>
  <r>
    <n v="173"/>
    <n v="8"/>
    <s v="2408"/>
    <s v="24080289"/>
    <s v="CRUCE IVA DESCONTABLE SERVICIOS 5%"/>
    <x v="45"/>
    <n v="0"/>
    <n v="25440"/>
    <n v="155345"/>
    <n v="-129905"/>
  </r>
  <r>
    <n v="174"/>
    <n v="8"/>
    <s v="2408"/>
    <s v="24080290"/>
    <s v="CRUCE IVA DESCONTABLE COMPRAS 5%"/>
    <x v="45"/>
    <n v="-94265.27"/>
    <n v="1790.95"/>
    <n v="35907.550000000003"/>
    <n v="-128381.87"/>
  </r>
  <r>
    <n v="175"/>
    <n v="8"/>
    <s v="2408"/>
    <s v="24080291"/>
    <s v="CRUCE IVA DEVOLUCION VENTAS"/>
    <x v="45"/>
    <n v="-27521290.43"/>
    <n v="3083247.99"/>
    <n v="18794036.73"/>
    <n v="-43232079.170000002"/>
  </r>
  <r>
    <n v="176"/>
    <n v="8"/>
    <s v="2408"/>
    <s v="24080292"/>
    <s v="CRUCE IVA DESCONTABLE IMPORTACIONES"/>
    <x v="45"/>
    <n v="-446754000"/>
    <n v="178019000"/>
    <n v="1013429000"/>
    <n v="-1282164000"/>
  </r>
  <r>
    <n v="177"/>
    <n v="8"/>
    <s v="2408"/>
    <s v="24080293"/>
    <s v="CRUCE IVA DESCONTABLE COMPRAS 19%"/>
    <x v="45"/>
    <n v="-187906666.81999999"/>
    <n v="91700392.909999996"/>
    <n v="379264779.57999998"/>
    <n v="-475471053.49000001"/>
  </r>
  <r>
    <n v="178"/>
    <n v="8"/>
    <s v="2408"/>
    <s v="24080294"/>
    <s v="CRUCE IVA DESCONTABLE SERVICIOS"/>
    <x v="45"/>
    <n v="-244829190.59999999"/>
    <n v="100970297.33"/>
    <n v="410836669.69999999"/>
    <n v="-554695562.97000003"/>
  </r>
  <r>
    <n v="179"/>
    <n v="8"/>
    <s v="2408"/>
    <s v="24080295"/>
    <s v="CRUCE IVA ARRENDAMIENTOS"/>
    <x v="45"/>
    <n v="-3884223.58"/>
    <n v="0"/>
    <n v="0"/>
    <n v="-3884223.58"/>
  </r>
  <r>
    <n v="180"/>
    <n v="8"/>
    <s v="2408"/>
    <s v="24080296"/>
    <s v="CRUCE IVA HOTELES Y RESTAURANTES"/>
    <x v="45"/>
    <n v="-17640"/>
    <n v="10370"/>
    <n v="12222"/>
    <n v="-19492"/>
  </r>
  <r>
    <n v="181"/>
    <n v="8"/>
    <s v="2408"/>
    <s v="24080298"/>
    <s v="CRUCE IVA SERVICIOS AIU 19%"/>
    <x v="45"/>
    <n v="-12301584.41"/>
    <n v="3700292.15"/>
    <n v="15930734.029999999"/>
    <n v="-24532026.289999999"/>
  </r>
  <r>
    <n v="182"/>
    <n v="8"/>
    <s v="2408"/>
    <s v="24080299"/>
    <s v="PRORRATEO IVA"/>
    <x v="45"/>
    <n v="-15470759"/>
    <n v="16874194"/>
    <n v="15085655"/>
    <n v="-13682220"/>
  </r>
  <r>
    <n v="183"/>
    <n v="8"/>
    <s v="2408"/>
    <s v="24089005"/>
    <s v="IVA POR PAGAR 2021"/>
    <x v="45"/>
    <n v="-340833000"/>
    <n v="340833000"/>
    <n v="0"/>
    <n v="0"/>
  </r>
  <r>
    <n v="184"/>
    <n v="8"/>
    <s v="2408"/>
    <s v="24089006"/>
    <s v="IVA POR PAGAR"/>
    <x v="45"/>
    <n v="0"/>
    <n v="466540000"/>
    <n v="765268000"/>
    <n v="-298728000"/>
  </r>
  <r>
    <n v="185"/>
    <n v="8"/>
    <s v="2412"/>
    <s v="24120501"/>
    <s v="VIGENCIA FISCAL CORRIENTE"/>
    <x v="45"/>
    <n v="-14773000"/>
    <n v="69750000"/>
    <n v="63610000"/>
    <n v="-8633000"/>
  </r>
  <r>
    <n v="186"/>
    <n v="8"/>
    <s v="2505"/>
    <s v="25050101"/>
    <s v="NOMINA POR PAGAR"/>
    <x v="47"/>
    <n v="0"/>
    <n v="701783641"/>
    <n v="725946165"/>
    <n v="-24162524"/>
  </r>
  <r>
    <n v="187"/>
    <n v="8"/>
    <s v="2510"/>
    <s v="25101001"/>
    <s v="CESANTIAS CONSOLIDADAS"/>
    <x v="47"/>
    <n v="-39308000"/>
    <n v="39308000"/>
    <n v="0"/>
    <n v="0"/>
  </r>
  <r>
    <n v="188"/>
    <n v="8"/>
    <s v="2510"/>
    <s v="25101005"/>
    <s v="CESANTIAS CONSOLIDADAS"/>
    <x v="47"/>
    <n v="0"/>
    <n v="11235707"/>
    <n v="57912827"/>
    <n v="-46677120"/>
  </r>
  <r>
    <n v="189"/>
    <n v="8"/>
    <s v="2515"/>
    <s v="25150501"/>
    <s v="INTERES SOBRE CESANTIAS"/>
    <x v="47"/>
    <n v="-4718000"/>
    <n v="6361898"/>
    <n v="6943753"/>
    <n v="-5299855"/>
  </r>
  <r>
    <n v="190"/>
    <n v="8"/>
    <s v="2520"/>
    <s v="25200501"/>
    <s v="PRIMAS LEGAL"/>
    <x v="47"/>
    <n v="0"/>
    <n v="58592432"/>
    <n v="58592432"/>
    <n v="0"/>
  </r>
  <r>
    <n v="191"/>
    <n v="8"/>
    <s v="2525"/>
    <s v="25250501"/>
    <s v="VACACIONES"/>
    <x v="47"/>
    <n v="-16786794"/>
    <n v="32091352"/>
    <n v="42628934"/>
    <n v="-27324376"/>
  </r>
  <r>
    <n v="192"/>
    <n v="8"/>
    <s v="2550"/>
    <s v="25500501"/>
    <s v="APORTES A ENTIDADES PROMOTORAS DE SALUD"/>
    <x v="47"/>
    <n v="-3764400"/>
    <n v="41651040"/>
    <n v="37886640"/>
    <n v="0"/>
  </r>
  <r>
    <n v="193"/>
    <n v="8"/>
    <s v="2550"/>
    <s v="25500601"/>
    <s v="APORTES A ADMINISTRADORAS DE RIESGOS LABORALES"/>
    <x v="47"/>
    <n v="-822900"/>
    <n v="10705938"/>
    <n v="9883038"/>
    <n v="0"/>
  </r>
  <r>
    <n v="194"/>
    <n v="8"/>
    <s v="2550"/>
    <s v="25501001"/>
    <s v="APORTE ICBF"/>
    <x v="47"/>
    <n v="-722400"/>
    <n v="6970545"/>
    <n v="6248145"/>
    <n v="0"/>
  </r>
  <r>
    <n v="195"/>
    <n v="8"/>
    <s v="2550"/>
    <s v="25501002"/>
    <s v="APORTE SENA"/>
    <x v="47"/>
    <n v="-481800"/>
    <n v="4647497"/>
    <n v="4165697"/>
    <n v="0"/>
  </r>
  <r>
    <n v="196"/>
    <n v="8"/>
    <s v="2550"/>
    <s v="25501003"/>
    <s v="APORTE CAJA DE COMPENSACION FAMILIAR"/>
    <x v="47"/>
    <n v="-1718200"/>
    <n v="21831597"/>
    <n v="20113397"/>
    <n v="0"/>
  </r>
  <r>
    <n v="197"/>
    <n v="8"/>
    <s v="2550"/>
    <s v="25504502"/>
    <s v="APORTE FONDO DE PENSIONES"/>
    <x v="47"/>
    <n v="-5941300"/>
    <n v="78822932"/>
    <n v="72881632"/>
    <n v="0"/>
  </r>
  <r>
    <n v="198"/>
    <n v="8"/>
    <s v="2605"/>
    <s v="26059501"/>
    <s v="COMPENSACION COMPRAS / SERVICIOS"/>
    <x v="42"/>
    <n v="0"/>
    <n v="158830433899.72"/>
    <n v="158830433899.72"/>
    <n v="0"/>
  </r>
  <r>
    <n v="199"/>
    <n v="8"/>
    <s v="2605"/>
    <s v="26059503"/>
    <s v="SALDOS INICIALES ACTIVOS"/>
    <x v="42"/>
    <n v="0"/>
    <n v="665940286.09000003"/>
    <n v="665940286.09000003"/>
    <n v="0"/>
  </r>
  <r>
    <n v="200"/>
    <n v="8"/>
    <s v="2805"/>
    <s v="28050501"/>
    <s v="DE CLIENTES"/>
    <x v="48"/>
    <n v="-6519846.9800000004"/>
    <n v="217574061177.45999"/>
    <n v="217577482069.23001"/>
    <n v="-9940738.75"/>
  </r>
  <r>
    <n v="201"/>
    <n v="8"/>
    <s v="3105"/>
    <s v="31050501"/>
    <s v="CAPITAL AUTORIZADO"/>
    <x v="49"/>
    <n v="-600000000"/>
    <n v="1500000000"/>
    <n v="3000000000"/>
    <n v="-2100000000"/>
  </r>
  <r>
    <n v="202"/>
    <n v="8"/>
    <s v="3305"/>
    <s v="33050501"/>
    <s v="RESERVA LEGAL"/>
    <x v="50"/>
    <n v="-273427630"/>
    <n v="113066691"/>
    <n v="113066691"/>
    <n v="-273427630"/>
  </r>
  <r>
    <n v="203"/>
    <n v="8"/>
    <s v="3605"/>
    <s v="36050101"/>
    <s v="UTILIDAD DEL EJERCICIO"/>
    <x v="51"/>
    <n v="-614198713.75"/>
    <n v="727265404.75"/>
    <n v="113066691"/>
    <n v="-1130666906.26"/>
  </r>
  <r>
    <n v="204"/>
    <n v="8"/>
    <s v="3705"/>
    <s v="37050101"/>
    <s v="UTILIDADES ACUMULADAS ANTES 2017"/>
    <x v="51"/>
    <n v="-889803040.72000003"/>
    <n v="1779606081.4400001"/>
    <n v="889803040.72000003"/>
    <n v="0"/>
  </r>
  <r>
    <n v="205"/>
    <n v="8"/>
    <s v="3705"/>
    <s v="37050102"/>
    <s v="UTILIDADES ACUMULADAS 2018"/>
    <x v="51"/>
    <n v="-200841998"/>
    <n v="401683996"/>
    <n v="200841998"/>
    <n v="0"/>
  </r>
  <r>
    <n v="206"/>
    <n v="8"/>
    <s v="3705"/>
    <s v="37050103"/>
    <s v="UTILIDADES ACUMULADAS 2019"/>
    <x v="51"/>
    <n v="-165074755.56"/>
    <n v="330149511.12"/>
    <n v="165074755.56"/>
    <n v="0"/>
  </r>
  <r>
    <n v="207"/>
    <n v="8"/>
    <s v="3705"/>
    <s v="37050104"/>
    <s v="UTILIDADES ACUMULADAS 2020"/>
    <x v="51"/>
    <n v="-322245288.50999999"/>
    <n v="702213466.82000005"/>
    <n v="379968178.31"/>
    <n v="0"/>
  </r>
  <r>
    <n v="208"/>
    <n v="8"/>
    <s v="3705"/>
    <s v="37050105"/>
    <s v="UTILIDADES ACUMULADAS 2021"/>
    <x v="51"/>
    <n v="0"/>
    <n v="57722889.799999997"/>
    <n v="614198713.75"/>
    <n v="-556475823.95000005"/>
  </r>
  <r>
    <n v="209"/>
    <n v="8"/>
    <s v="3705"/>
    <s v="37050199"/>
    <s v="UTILIDADES ACUMULADAS CORRECCION DE ERRORES DE EJERCICIOS ANTERIORES"/>
    <x v="51"/>
    <n v="135687972.59"/>
    <n v="135687972.59"/>
    <n v="271375945.18000001"/>
    <n v="0"/>
  </r>
  <r>
    <n v="210"/>
    <n v="8"/>
    <s v="4135"/>
    <s v="41359501"/>
    <s v="ARTICULOS DE SEGURIDAD INDUSTRIAL"/>
    <x v="52"/>
    <n v="-8971942384.25"/>
    <n v="27758696.25"/>
    <n v="10493672678.17"/>
    <n v="-10465913981.92"/>
  </r>
  <r>
    <n v="211"/>
    <n v="8"/>
    <s v="4135"/>
    <s v="41359502"/>
    <s v="VENTA DE INSUMOS"/>
    <x v="52"/>
    <n v="-181805438.69"/>
    <n v="5364576"/>
    <n v="137842217.69999999"/>
    <n v="-132477641.7"/>
  </r>
  <r>
    <n v="212"/>
    <n v="8"/>
    <s v="4135"/>
    <s v="41359503"/>
    <s v="VENTA DE SUBPRODUCTOS"/>
    <x v="52"/>
    <n v="-1745799.75"/>
    <n v="0"/>
    <n v="20000"/>
    <n v="-20000"/>
  </r>
  <r>
    <n v="213"/>
    <n v="8"/>
    <s v="4135"/>
    <s v="41359504"/>
    <s v="EXPORTACIONES"/>
    <x v="52"/>
    <n v="-6666.6"/>
    <n v="0"/>
    <n v="619364709.92999995"/>
    <n v="-619364709.92999995"/>
  </r>
  <r>
    <n v="214"/>
    <n v="8"/>
    <s v="4135"/>
    <s v="41359505"/>
    <s v="SERVICIO INNOVACION Y DESARROLLO"/>
    <x v="52"/>
    <n v="0"/>
    <n v="0"/>
    <n v="3808487.92"/>
    <n v="-3808487.92"/>
  </r>
  <r>
    <n v="215"/>
    <n v="8"/>
    <s v="4175"/>
    <s v="41750101"/>
    <s v="DEVOLUCIONES EN VENTAS"/>
    <x v="53"/>
    <n v="144848892.41999999"/>
    <n v="103133642.17"/>
    <n v="20445291"/>
    <n v="82688351.170000002"/>
  </r>
  <r>
    <n v="216"/>
    <n v="8"/>
    <s v="4175"/>
    <s v="41750201"/>
    <s v="DESCUENTOS EN VENTAS"/>
    <x v="52"/>
    <n v="4069489.92"/>
    <n v="296798363.47000003"/>
    <n v="51724172.25"/>
    <n v="245074191.22"/>
  </r>
  <r>
    <n v="217"/>
    <n v="8"/>
    <s v="4205"/>
    <s v="42051001"/>
    <s v="MATERIAL DE DESECHO"/>
    <x v="54"/>
    <n v="-827500"/>
    <n v="0"/>
    <n v="1125100"/>
    <n v="-1125100"/>
  </r>
  <r>
    <n v="218"/>
    <n v="8"/>
    <s v="4210"/>
    <s v="42100501"/>
    <s v="INTERESES"/>
    <x v="55"/>
    <n v="-312492.42"/>
    <n v="0"/>
    <n v="1983885.98"/>
    <n v="-1983885.98"/>
  </r>
  <r>
    <n v="219"/>
    <n v="8"/>
    <s v="4210"/>
    <s v="42102001"/>
    <s v="DIFERENCIA EN CAMBIO"/>
    <x v="56"/>
    <n v="-88426274.680000007"/>
    <n v="2604528.91"/>
    <n v="260847465.27000001"/>
    <n v="-258242936.36000001"/>
  </r>
  <r>
    <n v="220"/>
    <n v="8"/>
    <s v="4210"/>
    <s v="42104001"/>
    <s v="DESCUENTOS COMERCIALES CONDICIONADOS"/>
    <x v="54"/>
    <n v="-36774586"/>
    <n v="14714794"/>
    <n v="14714794"/>
    <n v="0"/>
  </r>
  <r>
    <n v="221"/>
    <n v="8"/>
    <s v="4245"/>
    <s v="42452401"/>
    <s v="EQUIPO DE  OFICINA"/>
    <x v="54"/>
    <n v="0"/>
    <n v="304560"/>
    <n v="304560"/>
    <n v="0"/>
  </r>
  <r>
    <n v="222"/>
    <n v="8"/>
    <s v="4250"/>
    <s v="42501501"/>
    <s v="RECUPERACION SEGUROS MAPFRE"/>
    <x v="57"/>
    <n v="-61913678"/>
    <n v="0"/>
    <n v="0"/>
    <n v="0"/>
  </r>
  <r>
    <n v="223"/>
    <n v="8"/>
    <s v="4250"/>
    <s v="42505001"/>
    <s v="REINTEGRO DE OTROS COSTOS Y GASTOS"/>
    <x v="54"/>
    <n v="-1728206"/>
    <n v="434000"/>
    <n v="4676004"/>
    <n v="-4242004"/>
  </r>
  <r>
    <n v="224"/>
    <n v="8"/>
    <s v="4295"/>
    <s v="42950501"/>
    <s v="DIFERENCIA EN PAGO DE FACTURA A FAVOR"/>
    <x v="54"/>
    <n v="-546912.84"/>
    <n v="34875598.990000002"/>
    <n v="35299948.93"/>
    <n v="-424349.94"/>
  </r>
  <r>
    <n v="225"/>
    <n v="8"/>
    <s v="4295"/>
    <s v="42950502"/>
    <s v="AJUSTE AL PESO"/>
    <x v="54"/>
    <n v="-36421.93"/>
    <n v="2907.66"/>
    <n v="25720.76"/>
    <n v="-22813.1"/>
  </r>
  <r>
    <n v="226"/>
    <n v="8"/>
    <s v="4295"/>
    <s v="42950503"/>
    <s v="APROVECHAMIENTOS"/>
    <x v="54"/>
    <n v="0"/>
    <n v="0"/>
    <n v="1719865"/>
    <n v="-1719865"/>
  </r>
  <r>
    <n v="227"/>
    <n v="8"/>
    <s v="4295"/>
    <s v="42950702"/>
    <s v="SUBSIDIO POR GENERACION DE EMPLEO"/>
    <x v="54"/>
    <n v="0"/>
    <n v="0"/>
    <n v="1050000"/>
    <n v="-1050000"/>
  </r>
  <r>
    <n v="228"/>
    <n v="8"/>
    <s v="5105"/>
    <s v="51050601"/>
    <s v="SALARIO BASICO"/>
    <x v="58"/>
    <n v="163545289"/>
    <n v="197161667"/>
    <n v="0"/>
    <n v="197161667"/>
  </r>
  <r>
    <n v="229"/>
    <n v="8"/>
    <s v="5105"/>
    <s v="51052401"/>
    <s v="INCAPACIDADES"/>
    <x v="59"/>
    <n v="195558"/>
    <n v="0"/>
    <n v="0"/>
    <n v="0"/>
  </r>
  <r>
    <n v="230"/>
    <n v="8"/>
    <s v="5105"/>
    <s v="51052701"/>
    <s v="AUXILIO DE TRANSPORTE"/>
    <x v="59"/>
    <n v="0"/>
    <n v="1859130"/>
    <n v="0"/>
    <n v="1859130"/>
  </r>
  <r>
    <n v="231"/>
    <n v="8"/>
    <s v="5105"/>
    <s v="51053001"/>
    <s v="CESANTIAS"/>
    <x v="60"/>
    <n v="13924000"/>
    <n v="17321496"/>
    <n v="0"/>
    <n v="17321496"/>
  </r>
  <r>
    <n v="232"/>
    <n v="8"/>
    <s v="5105"/>
    <s v="51053301"/>
    <s v="INTERESES CESANTIAS"/>
    <x v="60"/>
    <n v="0"/>
    <n v="5849"/>
    <n v="5849"/>
    <n v="0"/>
  </r>
  <r>
    <n v="233"/>
    <n v="8"/>
    <s v="5105"/>
    <s v="51053302"/>
    <s v="INTERESES CESANTIAS"/>
    <x v="60"/>
    <n v="1671000"/>
    <n v="2078506"/>
    <n v="39336"/>
    <n v="2039170"/>
  </r>
  <r>
    <n v="234"/>
    <n v="8"/>
    <s v="5105"/>
    <s v="51053601"/>
    <s v="PRIMA LEGAL"/>
    <x v="60"/>
    <n v="13830514"/>
    <n v="17343933"/>
    <n v="0"/>
    <n v="17343933"/>
  </r>
  <r>
    <n v="235"/>
    <n v="8"/>
    <s v="5105"/>
    <s v="51053901"/>
    <s v="VACACIONES"/>
    <x v="61"/>
    <n v="9336333.9399999995"/>
    <n v="14743691"/>
    <n v="0"/>
    <n v="14743691"/>
  </r>
  <r>
    <n v="236"/>
    <n v="8"/>
    <s v="5105"/>
    <s v="51054502"/>
    <s v="AUXILIO DE RODAMIENTO"/>
    <x v="62"/>
    <n v="34800000"/>
    <n v="34800000"/>
    <n v="0"/>
    <n v="34800000"/>
  </r>
  <r>
    <n v="237"/>
    <n v="8"/>
    <s v="5105"/>
    <s v="51054803"/>
    <s v="BONIFICACION MERA LIBERABILIDAD"/>
    <x v="59"/>
    <n v="750000"/>
    <n v="9200000"/>
    <n v="0"/>
    <n v="9200000"/>
  </r>
  <r>
    <n v="238"/>
    <n v="8"/>
    <s v="5105"/>
    <s v="51055101"/>
    <s v="DOTACION Y SUMINISTRO A TRABAJADORES"/>
    <x v="59"/>
    <n v="676250"/>
    <n v="1501606"/>
    <n v="0"/>
    <n v="1501606"/>
  </r>
  <r>
    <n v="239"/>
    <n v="8"/>
    <s v="5105"/>
    <s v="51056301"/>
    <s v="CAPACITACION AL PERSONAL"/>
    <x v="59"/>
    <n v="150000"/>
    <n v="438500"/>
    <n v="0"/>
    <n v="438500"/>
  </r>
  <r>
    <n v="240"/>
    <n v="8"/>
    <s v="5105"/>
    <s v="51056801"/>
    <s v="APORTES ARL"/>
    <x v="59"/>
    <n v="3984116"/>
    <n v="4375929"/>
    <n v="0"/>
    <n v="4375929"/>
  </r>
  <r>
    <n v="241"/>
    <n v="8"/>
    <s v="5105"/>
    <s v="51057001"/>
    <s v="APORTE PATRONO PENSION"/>
    <x v="63"/>
    <n v="9108000"/>
    <n v="13771800"/>
    <n v="0"/>
    <n v="13771800"/>
  </r>
  <r>
    <n v="242"/>
    <n v="8"/>
    <s v="5105"/>
    <s v="51057002"/>
    <s v="APORTES VOLUNTARIOS A PENSION"/>
    <x v="63"/>
    <n v="0"/>
    <n v="100000000"/>
    <n v="0"/>
    <n v="100000000"/>
  </r>
  <r>
    <n v="243"/>
    <n v="8"/>
    <s v="5105"/>
    <s v="51057201"/>
    <s v="APORTES CAJA COMPENSACION"/>
    <x v="59"/>
    <n v="6684000"/>
    <n v="8226999"/>
    <n v="0"/>
    <n v="8226999"/>
  </r>
  <r>
    <n v="244"/>
    <n v="8"/>
    <s v="5105"/>
    <s v="51058401"/>
    <s v="GASTOS MEDICOS Y DROGAS"/>
    <x v="59"/>
    <n v="97999.9"/>
    <n v="195999.85"/>
    <n v="146999.85"/>
    <n v="49000"/>
  </r>
  <r>
    <n v="245"/>
    <n v="8"/>
    <s v="5110"/>
    <s v="51101001"/>
    <s v="REVISORÍA FISCAL"/>
    <x v="64"/>
    <n v="9439008"/>
    <n v="17400000"/>
    <n v="0"/>
    <n v="17400000"/>
  </r>
  <r>
    <n v="246"/>
    <n v="8"/>
    <s v="5110"/>
    <s v="51102001"/>
    <s v="AVALUOS"/>
    <x v="64"/>
    <n v="0"/>
    <n v="7295444.04"/>
    <n v="2937448.74"/>
    <n v="4357995.3"/>
  </r>
  <r>
    <n v="247"/>
    <n v="8"/>
    <s v="5110"/>
    <s v="51102501"/>
    <s v="ASESORIA JURIDICA"/>
    <x v="64"/>
    <n v="13676846"/>
    <n v="37767312.780000001"/>
    <n v="3525000.2"/>
    <n v="34242312.579999998"/>
  </r>
  <r>
    <n v="248"/>
    <n v="8"/>
    <s v="5110"/>
    <s v="51103001"/>
    <s v="ASESORIA FINANCIERA"/>
    <x v="64"/>
    <n v="38878468.799999997"/>
    <n v="64066000"/>
    <n v="0"/>
    <n v="64066000"/>
  </r>
  <r>
    <n v="249"/>
    <n v="8"/>
    <s v="5110"/>
    <s v="51103502"/>
    <s v="ASESORIA TECNICA"/>
    <x v="64"/>
    <n v="0"/>
    <n v="1400000"/>
    <n v="1400000"/>
    <n v="0"/>
  </r>
  <r>
    <n v="250"/>
    <n v="8"/>
    <s v="5110"/>
    <s v="51109501"/>
    <s v="OTROS"/>
    <x v="64"/>
    <n v="5500000"/>
    <n v="9950000"/>
    <n v="1400000"/>
    <n v="8550000"/>
  </r>
  <r>
    <n v="251"/>
    <n v="8"/>
    <s v="5115"/>
    <s v="51151501"/>
    <s v="IMPUESTO PREDIAL CONDOMINIO"/>
    <x v="65"/>
    <n v="545000"/>
    <n v="560059"/>
    <n v="0"/>
    <n v="560059"/>
  </r>
  <r>
    <n v="252"/>
    <n v="8"/>
    <s v="5115"/>
    <s v="51151502"/>
    <s v="IMPUESTO PREDIAL BODEGA"/>
    <x v="65"/>
    <n v="13928000"/>
    <n v="14735000"/>
    <n v="0"/>
    <n v="14735000"/>
  </r>
  <r>
    <n v="253"/>
    <n v="8"/>
    <s v="5115"/>
    <s v="51154002"/>
    <s v="DE VEHICULOS"/>
    <x v="65"/>
    <n v="0"/>
    <n v="1461000"/>
    <n v="0"/>
    <n v="1461000"/>
  </r>
  <r>
    <n v="254"/>
    <n v="8"/>
    <s v="5120"/>
    <s v="51201001"/>
    <s v="CONSTRUCCIONES Y EDIFICACIONES"/>
    <x v="66"/>
    <n v="60000000"/>
    <n v="155000000"/>
    <n v="15000000"/>
    <n v="140000000"/>
  </r>
  <r>
    <n v="255"/>
    <n v="8"/>
    <s v="5125"/>
    <s v="51251001"/>
    <s v="AFILIACIONES Y SOSTENIMIENTO"/>
    <x v="67"/>
    <n v="491811.98"/>
    <n v="421800"/>
    <n v="0"/>
    <n v="421800"/>
  </r>
  <r>
    <n v="256"/>
    <n v="8"/>
    <s v="5130"/>
    <s v="51306001"/>
    <s v="SEGURO TODO RIESGOS"/>
    <x v="68"/>
    <n v="8090857"/>
    <n v="11840381.529999999"/>
    <n v="0"/>
    <n v="11840381.529999999"/>
  </r>
  <r>
    <n v="257"/>
    <n v="8"/>
    <s v="5130"/>
    <s v="51306002"/>
    <s v="SEGURO INVENTARIO"/>
    <x v="68"/>
    <n v="5439182"/>
    <n v="5988904"/>
    <n v="0"/>
    <n v="5988904"/>
  </r>
  <r>
    <n v="258"/>
    <n v="8"/>
    <s v="5130"/>
    <s v="51306003"/>
    <s v="SEGURO SOAT"/>
    <x v="68"/>
    <n v="0"/>
    <n v="1404500"/>
    <n v="0"/>
    <n v="1404500"/>
  </r>
  <r>
    <n v="259"/>
    <n v="8"/>
    <s v="5130"/>
    <s v="51306501"/>
    <s v="AMORTIZACION SEGUROS"/>
    <x v="68"/>
    <n v="5468043"/>
    <n v="0"/>
    <n v="0"/>
    <n v="0"/>
  </r>
  <r>
    <n v="260"/>
    <n v="8"/>
    <s v="5135"/>
    <s v="51350501"/>
    <s v="ASEO Y VIGILANCIA"/>
    <x v="69"/>
    <n v="2571000.1"/>
    <n v="13652880.050000001"/>
    <n v="615003"/>
    <n v="13037877.050000001"/>
  </r>
  <r>
    <n v="261"/>
    <n v="8"/>
    <s v="5135"/>
    <s v="51351001"/>
    <s v="TEMPORALES"/>
    <x v="70"/>
    <n v="80649312.129999995"/>
    <n v="69903176.109999999"/>
    <n v="6044208"/>
    <n v="63858968.109999999"/>
  </r>
  <r>
    <n v="262"/>
    <n v="8"/>
    <s v="5135"/>
    <s v="51352001"/>
    <s v="PROCESAMIENTO ELECTRONICO DE DATOS"/>
    <x v="69"/>
    <n v="800000"/>
    <n v="4873780"/>
    <n v="1149049"/>
    <n v="3724731"/>
  </r>
  <r>
    <n v="263"/>
    <n v="8"/>
    <s v="5135"/>
    <s v="51352002"/>
    <s v="ACTUALIZACION Y MANTENIMIENTO SAP"/>
    <x v="71"/>
    <n v="22889933"/>
    <n v="28315297.300000001"/>
    <n v="0"/>
    <n v="28315297.300000001"/>
  </r>
  <r>
    <n v="264"/>
    <n v="8"/>
    <s v="5135"/>
    <s v="51352003"/>
    <s v="SARVICIO HOSTING INFRAESTRUCTURA"/>
    <x v="71"/>
    <n v="25201646.899999999"/>
    <n v="27100163.129999999"/>
    <n v="0"/>
    <n v="27100163.129999999"/>
  </r>
  <r>
    <n v="265"/>
    <n v="8"/>
    <s v="5135"/>
    <s v="51352004"/>
    <s v="INFRAESTRUCTURA FACTURA ELECTRONICA"/>
    <x v="69"/>
    <n v="773850"/>
    <n v="1018759.92"/>
    <n v="0"/>
    <n v="1018759.92"/>
  </r>
  <r>
    <n v="266"/>
    <n v="8"/>
    <s v="5135"/>
    <s v="51352005"/>
    <s v="PAQUETE HORAS"/>
    <x v="69"/>
    <n v="6336000"/>
    <n v="4584000.96"/>
    <n v="0"/>
    <n v="4584000.96"/>
  </r>
  <r>
    <n v="267"/>
    <n v="8"/>
    <s v="5135"/>
    <s v="51352006"/>
    <s v="SERVICIO DE INTERNET CONDOMINIO"/>
    <x v="69"/>
    <n v="0"/>
    <n v="815124.87"/>
    <n v="0"/>
    <n v="815124.87"/>
  </r>
  <r>
    <n v="268"/>
    <n v="8"/>
    <s v="5135"/>
    <s v="51352501"/>
    <s v="ACUEDUCTO Y ALCANTARILLADO"/>
    <x v="69"/>
    <n v="2550066"/>
    <n v="2748992.31"/>
    <n v="0"/>
    <n v="2748992.31"/>
  </r>
  <r>
    <n v="269"/>
    <n v="8"/>
    <s v="5135"/>
    <s v="51352502"/>
    <s v="ACUEDUCTO CONDOMINIO"/>
    <x v="69"/>
    <n v="0"/>
    <n v="511321.03"/>
    <n v="53550.01"/>
    <n v="457771.02"/>
  </r>
  <r>
    <n v="270"/>
    <n v="8"/>
    <s v="5135"/>
    <s v="51353001"/>
    <s v="ENERGIA ELECTRICA CONDOMINIO"/>
    <x v="69"/>
    <n v="563785.13"/>
    <n v="2584104.2400000002"/>
    <n v="0"/>
    <n v="2584104.2400000002"/>
  </r>
  <r>
    <n v="271"/>
    <n v="8"/>
    <s v="5135"/>
    <s v="51353005"/>
    <s v="ENERGIA ELECTRICA"/>
    <x v="69"/>
    <n v="12392829.439999999"/>
    <n v="17868670.460000001"/>
    <n v="0"/>
    <n v="17868670.460000001"/>
  </r>
  <r>
    <n v="272"/>
    <n v="8"/>
    <s v="5135"/>
    <s v="51353501"/>
    <s v="TELEFONO"/>
    <x v="69"/>
    <n v="4551651.6500000004"/>
    <n v="4500096.5"/>
    <n v="2527832.3199999998"/>
    <n v="1972264.18"/>
  </r>
  <r>
    <n v="273"/>
    <n v="8"/>
    <s v="5135"/>
    <s v="51353505"/>
    <s v="ETB"/>
    <x v="69"/>
    <n v="2215982.5"/>
    <n v="2117554.4500000002"/>
    <n v="2717.53"/>
    <n v="2114836.92"/>
  </r>
  <r>
    <n v="274"/>
    <n v="8"/>
    <s v="5135"/>
    <s v="51353510"/>
    <s v="TIGO"/>
    <x v="69"/>
    <n v="0"/>
    <n v="641234.07999999996"/>
    <n v="641234.07999999996"/>
    <n v="0"/>
  </r>
  <r>
    <n v="275"/>
    <n v="8"/>
    <s v="5135"/>
    <s v="51354001"/>
    <s v="CORREO, PORTES Y TELEGRAMAS"/>
    <x v="69"/>
    <n v="225645"/>
    <n v="178226"/>
    <n v="0"/>
    <n v="178226"/>
  </r>
  <r>
    <n v="276"/>
    <n v="8"/>
    <s v="5135"/>
    <s v="51355001"/>
    <s v="TRANSPORTES, FLETES Y ACARREOS"/>
    <x v="69"/>
    <n v="10900"/>
    <n v="118424.99"/>
    <n v="33525"/>
    <n v="84899.99"/>
  </r>
  <r>
    <n v="277"/>
    <n v="8"/>
    <s v="5135"/>
    <s v="51355501"/>
    <s v="GAS CONDOMINIO"/>
    <x v="69"/>
    <n v="47040"/>
    <n v="95040"/>
    <n v="0"/>
    <n v="95040"/>
  </r>
  <r>
    <n v="278"/>
    <n v="8"/>
    <s v="5135"/>
    <s v="51356501"/>
    <s v="SERVICIO DE INTERNET Y PAG WEB"/>
    <x v="69"/>
    <n v="8437250.3900000006"/>
    <n v="11582039.99"/>
    <n v="0"/>
    <n v="11582039.99"/>
  </r>
  <r>
    <n v="279"/>
    <n v="8"/>
    <s v="5135"/>
    <s v="51359501"/>
    <s v="OTROS SERVICIOS"/>
    <x v="69"/>
    <n v="2003000"/>
    <n v="824335.89"/>
    <n v="0"/>
    <n v="824335.89"/>
  </r>
  <r>
    <n v="280"/>
    <n v="8"/>
    <s v="5135"/>
    <s v="51359502"/>
    <s v="SERVICIOS BODEGAJE ARCHIVO"/>
    <x v="69"/>
    <n v="0"/>
    <n v="2706093.31"/>
    <n v="0"/>
    <n v="2706093.31"/>
  </r>
  <r>
    <n v="281"/>
    <n v="8"/>
    <s v="5140"/>
    <s v="51400501"/>
    <s v="NOTARIALES"/>
    <x v="72"/>
    <n v="95700"/>
    <n v="231371"/>
    <n v="11400"/>
    <n v="219971"/>
  </r>
  <r>
    <n v="282"/>
    <n v="8"/>
    <s v="5140"/>
    <s v="51401001"/>
    <s v="REGISTRO MERCANTIL"/>
    <x v="72"/>
    <n v="2521800"/>
    <n v="2570500"/>
    <n v="19500"/>
    <n v="2551000"/>
  </r>
  <r>
    <n v="283"/>
    <n v="8"/>
    <s v="5140"/>
    <s v="51401501"/>
    <s v="TRAMITES Y LICENCIAS"/>
    <x v="72"/>
    <n v="258850"/>
    <n v="1538834"/>
    <n v="0"/>
    <n v="1538834"/>
  </r>
  <r>
    <n v="284"/>
    <n v="8"/>
    <s v="5140"/>
    <s v="51409501"/>
    <s v="OTROS"/>
    <x v="72"/>
    <n v="0"/>
    <n v="12723826.98"/>
    <n v="0"/>
    <n v="12723826.98"/>
  </r>
  <r>
    <n v="285"/>
    <n v="8"/>
    <s v="5145"/>
    <s v="51451501"/>
    <s v="MAQUINARIA Y EQUIPO"/>
    <x v="73"/>
    <n v="0"/>
    <n v="316227.01"/>
    <n v="25210"/>
    <n v="291017.01"/>
  </r>
  <r>
    <n v="286"/>
    <n v="8"/>
    <s v="5145"/>
    <s v="51452001"/>
    <s v="EQUIPO DE OFICINA"/>
    <x v="73"/>
    <n v="997500"/>
    <n v="1520999.98"/>
    <n v="1327000"/>
    <n v="193999.98"/>
  </r>
  <r>
    <n v="287"/>
    <n v="8"/>
    <s v="5145"/>
    <s v="51452501"/>
    <s v="EQUIPO DE COMPUTACION Y COMUNICACIÓN"/>
    <x v="73"/>
    <n v="1760000"/>
    <n v="1958810.05"/>
    <n v="37310"/>
    <n v="1921500.05"/>
  </r>
  <r>
    <n v="288"/>
    <n v="8"/>
    <s v="5150"/>
    <s v="51500501"/>
    <s v="INSTALACIONES ELECTRICAS"/>
    <x v="74"/>
    <n v="110252"/>
    <n v="63444"/>
    <n v="0"/>
    <n v="63444"/>
  </r>
  <r>
    <n v="289"/>
    <n v="8"/>
    <s v="5150"/>
    <s v="51501501"/>
    <s v="REPARACIONES LOCATIVAS"/>
    <x v="74"/>
    <n v="424000"/>
    <n v="19512542.120000001"/>
    <n v="458500"/>
    <n v="19054042.120000001"/>
  </r>
  <r>
    <n v="290"/>
    <n v="8"/>
    <s v="5150"/>
    <s v="51501502"/>
    <s v="REPARACIONES LOCATIVAS CONDOMINIO"/>
    <x v="74"/>
    <n v="750000"/>
    <n v="3450000"/>
    <n v="600000"/>
    <n v="2850000"/>
  </r>
  <r>
    <n v="291"/>
    <n v="8"/>
    <s v="5155"/>
    <s v="51550501"/>
    <s v="ALOJAMIENTO Y MANUTENCION"/>
    <x v="75"/>
    <n v="160500"/>
    <n v="95000"/>
    <n v="0"/>
    <n v="95000"/>
  </r>
  <r>
    <n v="292"/>
    <n v="8"/>
    <s v="5155"/>
    <s v="51551501"/>
    <s v="PASAJES AEREOS"/>
    <x v="75"/>
    <n v="1053379.47"/>
    <n v="2633899.56"/>
    <n v="0"/>
    <n v="2633899.56"/>
  </r>
  <r>
    <n v="293"/>
    <n v="8"/>
    <s v="5155"/>
    <s v="51559501"/>
    <s v="GASTOS DE VIAJE OTROS"/>
    <x v="75"/>
    <n v="139000"/>
    <n v="0"/>
    <n v="0"/>
    <n v="0"/>
  </r>
  <r>
    <n v="294"/>
    <n v="8"/>
    <s v="5160"/>
    <s v="51600501"/>
    <s v="CONSTRUCCIONES Y EDIFICACIONES"/>
    <x v="76"/>
    <n v="46084349"/>
    <n v="46084350"/>
    <n v="0"/>
    <n v="46084350"/>
  </r>
  <r>
    <n v="295"/>
    <n v="8"/>
    <s v="5160"/>
    <s v="51602001"/>
    <s v="EQUIPO DE COMPUTACION Y COMUNICACION"/>
    <x v="76"/>
    <n v="1390762"/>
    <n v="3224765"/>
    <n v="0"/>
    <n v="3224765"/>
  </r>
  <r>
    <n v="296"/>
    <n v="8"/>
    <s v="5160"/>
    <s v="51603001"/>
    <s v="MUEBLES Y ENSERES"/>
    <x v="76"/>
    <n v="903156"/>
    <n v="903156"/>
    <n v="0"/>
    <n v="903156"/>
  </r>
  <r>
    <n v="297"/>
    <n v="8"/>
    <s v="5160"/>
    <s v="51603501"/>
    <s v="FLOTA Y EQUIPO DE TRANSPORTE"/>
    <x v="76"/>
    <n v="0"/>
    <n v="24414165"/>
    <n v="0"/>
    <n v="24414165"/>
  </r>
  <r>
    <n v="298"/>
    <n v="8"/>
    <s v="5165"/>
    <s v="51651001"/>
    <s v="INTANGIBLES"/>
    <x v="77"/>
    <n v="15007164"/>
    <n v="15007164"/>
    <n v="0"/>
    <n v="15007164"/>
  </r>
  <r>
    <n v="299"/>
    <n v="8"/>
    <s v="5195"/>
    <s v="51952501"/>
    <s v="ELEMENTOS DE ASEO Y CEFETERIA"/>
    <x v="78"/>
    <n v="6476408.1299999999"/>
    <n v="10244644.26"/>
    <n v="35400"/>
    <n v="10209244.26"/>
  </r>
  <r>
    <n v="300"/>
    <n v="8"/>
    <s v="5195"/>
    <s v="51953001"/>
    <s v="UTILES, PAPELERIA Y FOTOCOPIAS"/>
    <x v="78"/>
    <n v="3164158.1"/>
    <n v="5356484.82"/>
    <n v="66625"/>
    <n v="5289859.82"/>
  </r>
  <r>
    <n v="301"/>
    <n v="8"/>
    <s v="5195"/>
    <s v="51953501"/>
    <s v="COMBUSTIBLES Y LUBRICANTES"/>
    <x v="78"/>
    <n v="0"/>
    <n v="128085"/>
    <n v="128085"/>
    <n v="0"/>
  </r>
  <r>
    <n v="302"/>
    <n v="8"/>
    <s v="5195"/>
    <s v="51954001"/>
    <s v="ENVASES Y EMPAQUES"/>
    <x v="78"/>
    <n v="0"/>
    <n v="4979520"/>
    <n v="4979520"/>
    <n v="0"/>
  </r>
  <r>
    <n v="303"/>
    <n v="8"/>
    <s v="5195"/>
    <s v="51954501"/>
    <s v="TAXIS Y BUSES"/>
    <x v="78"/>
    <n v="744300"/>
    <n v="3044788"/>
    <n v="417249"/>
    <n v="2627539"/>
  </r>
  <r>
    <n v="304"/>
    <n v="8"/>
    <s v="5195"/>
    <s v="51956001"/>
    <s v="CASINO Y RESTAURANTE"/>
    <x v="78"/>
    <n v="4241921.09"/>
    <n v="8121432.5899999999"/>
    <n v="1022430.77"/>
    <n v="7099001.8200000003"/>
  </r>
  <r>
    <n v="305"/>
    <n v="8"/>
    <s v="5195"/>
    <s v="51956002"/>
    <s v="IMPO CONSUMO RESTAURANTE 8%"/>
    <x v="78"/>
    <n v="0"/>
    <n v="207239.01"/>
    <n v="0"/>
    <n v="207239.01"/>
  </r>
  <r>
    <n v="306"/>
    <n v="8"/>
    <s v="5195"/>
    <s v="51956501"/>
    <s v="PARQUEADEROS"/>
    <x v="78"/>
    <n v="0"/>
    <n v="14958"/>
    <n v="14958"/>
    <n v="0"/>
  </r>
  <r>
    <n v="307"/>
    <n v="8"/>
    <s v="5195"/>
    <s v="51959501"/>
    <s v="GASTOS VARIOS"/>
    <x v="78"/>
    <n v="13764333.74"/>
    <n v="30784894.109999999"/>
    <n v="5417555.8499999996"/>
    <n v="25367338.260000002"/>
  </r>
  <r>
    <n v="308"/>
    <n v="8"/>
    <s v="5195"/>
    <s v="51959502"/>
    <s v="GASTOS LICENCIAS SOFTWARE"/>
    <x v="78"/>
    <n v="3246120"/>
    <n v="302436.96999999997"/>
    <n v="0"/>
    <n v="302436.96999999997"/>
  </r>
  <r>
    <n v="309"/>
    <n v="8"/>
    <s v="5195"/>
    <s v="51959503"/>
    <s v="ADMINISTRACION CONDOMINIO"/>
    <x v="78"/>
    <n v="3379199.7"/>
    <n v="4914000.0999999996"/>
    <n v="735000"/>
    <n v="4179000.1"/>
  </r>
  <r>
    <n v="310"/>
    <n v="8"/>
    <s v="5195"/>
    <s v="51959504"/>
    <s v="BONIFICACION MERA LIBERABILIDAD"/>
    <x v="78"/>
    <n v="2501500"/>
    <n v="356800"/>
    <n v="0"/>
    <n v="356800"/>
  </r>
  <r>
    <n v="311"/>
    <n v="8"/>
    <s v="5195"/>
    <s v="51959505"/>
    <s v="GASTOS VARIOS CONDOMINIO"/>
    <x v="78"/>
    <n v="0"/>
    <n v="2303965.21"/>
    <n v="386554.56"/>
    <n v="1917410.65"/>
  </r>
  <r>
    <n v="312"/>
    <n v="8"/>
    <s v="5195"/>
    <s v="51959506"/>
    <s v="ACTIVOS FIJOS"/>
    <x v="78"/>
    <n v="0"/>
    <n v="2199900"/>
    <n v="1950000"/>
    <n v="249900"/>
  </r>
  <r>
    <n v="313"/>
    <n v="8"/>
    <s v="5195"/>
    <s v="51959507"/>
    <s v="COMPRAS MANTENIMIENTOS Y REPARACIONES VARIOS"/>
    <x v="78"/>
    <n v="0"/>
    <n v="4117340.92"/>
    <n v="0"/>
    <n v="4117340.92"/>
  </r>
  <r>
    <n v="314"/>
    <n v="8"/>
    <s v="5195"/>
    <s v="51959520"/>
    <s v="IVA MAYOR VALOR GASTOS VARIOS"/>
    <x v="78"/>
    <n v="897324.02"/>
    <n v="0"/>
    <n v="0"/>
    <n v="0"/>
  </r>
  <r>
    <n v="315"/>
    <n v="8"/>
    <s v="5195"/>
    <s v="51959521"/>
    <s v="IVA MAYOR VALOR DE ACTIVOS FIJOS"/>
    <x v="78"/>
    <n v="0"/>
    <n v="370500"/>
    <n v="370500"/>
    <n v="0"/>
  </r>
  <r>
    <n v="316"/>
    <n v="8"/>
    <s v="5196"/>
    <s v="51960501"/>
    <s v="DESVIACIONES DE ORDENES DE FABRICACION"/>
    <x v="78"/>
    <n v="0"/>
    <n v="5020433.68"/>
    <n v="0"/>
    <n v="5020433.68"/>
  </r>
  <r>
    <n v="317"/>
    <n v="8"/>
    <s v="5205"/>
    <s v="52050601"/>
    <s v="SALARIO BASICO"/>
    <x v="79"/>
    <n v="163832025"/>
    <n v="169460001"/>
    <n v="244521"/>
    <n v="169215480"/>
  </r>
  <r>
    <n v="318"/>
    <n v="8"/>
    <s v="5205"/>
    <s v="52051801"/>
    <s v="COMISIONES POR VENTAS"/>
    <x v="80"/>
    <n v="110404559"/>
    <n v="142439481"/>
    <n v="0"/>
    <n v="142439481"/>
  </r>
  <r>
    <n v="319"/>
    <n v="8"/>
    <s v="5205"/>
    <s v="52052401"/>
    <s v="INCAPACIDADES"/>
    <x v="81"/>
    <n v="0"/>
    <n v="586667"/>
    <n v="0"/>
    <n v="586667"/>
  </r>
  <r>
    <n v="320"/>
    <n v="8"/>
    <s v="5205"/>
    <s v="52052701"/>
    <s v="AUXILIO DE TRANSPORTE"/>
    <x v="81"/>
    <n v="212908"/>
    <n v="1324044"/>
    <n v="0"/>
    <n v="1324044"/>
  </r>
  <r>
    <n v="321"/>
    <n v="8"/>
    <s v="5205"/>
    <s v="52053001"/>
    <s v="CESANTIAS"/>
    <x v="82"/>
    <n v="23176456"/>
    <n v="26716938"/>
    <n v="113922"/>
    <n v="26603016"/>
  </r>
  <r>
    <n v="322"/>
    <n v="8"/>
    <s v="5205"/>
    <s v="52053302"/>
    <s v="INTERESES CESANTIAS"/>
    <x v="82"/>
    <n v="2781535"/>
    <n v="3205904"/>
    <n v="335955"/>
    <n v="2869949"/>
  </r>
  <r>
    <n v="323"/>
    <n v="8"/>
    <s v="5205"/>
    <s v="52053601"/>
    <s v="PRIMA LEGAL"/>
    <x v="82"/>
    <n v="23443718"/>
    <n v="27002942"/>
    <n v="701889"/>
    <n v="26301053"/>
  </r>
  <r>
    <n v="324"/>
    <n v="8"/>
    <s v="5205"/>
    <s v="52053901"/>
    <s v="VACACIONES"/>
    <x v="83"/>
    <n v="14078468.75"/>
    <n v="18478354"/>
    <n v="33394"/>
    <n v="18444960"/>
  </r>
  <r>
    <n v="325"/>
    <n v="8"/>
    <s v="5205"/>
    <s v="52054502"/>
    <s v="AUXILIO DE RODAMIENTO"/>
    <x v="84"/>
    <n v="28663333"/>
    <n v="28336667"/>
    <n v="0"/>
    <n v="28336667"/>
  </r>
  <r>
    <n v="326"/>
    <n v="8"/>
    <s v="5205"/>
    <s v="52054801"/>
    <s v="BONIFICACION MERA LIBERALIDAD"/>
    <x v="81"/>
    <n v="900000"/>
    <n v="800000"/>
    <n v="0"/>
    <n v="800000"/>
  </r>
  <r>
    <n v="327"/>
    <n v="8"/>
    <s v="5205"/>
    <s v="52055101"/>
    <s v="DOTACION Y SUMINISTRO A TRABAJADORES"/>
    <x v="81"/>
    <n v="739675"/>
    <n v="548902"/>
    <n v="0"/>
    <n v="548902"/>
  </r>
  <r>
    <n v="328"/>
    <n v="8"/>
    <s v="5205"/>
    <s v="52056801"/>
    <s v="APORTES ARL"/>
    <x v="81"/>
    <n v="7578252"/>
    <n v="7035258"/>
    <n v="0"/>
    <n v="7035258"/>
  </r>
  <r>
    <n v="329"/>
    <n v="8"/>
    <s v="5205"/>
    <s v="52056901"/>
    <s v="APORTE PATRONO SALUD"/>
    <x v="81"/>
    <n v="14692221"/>
    <n v="23740669"/>
    <n v="293985"/>
    <n v="23446684"/>
  </r>
  <r>
    <n v="330"/>
    <n v="8"/>
    <s v="5205"/>
    <s v="52057001"/>
    <s v="APORTE PATRONO PENSION"/>
    <x v="85"/>
    <n v="31942732"/>
    <n v="39259072"/>
    <n v="360704"/>
    <n v="38898368"/>
  </r>
  <r>
    <n v="331"/>
    <n v="8"/>
    <s v="5205"/>
    <s v="52057002"/>
    <s v="APORTES VOLUNTARIOS A PENSION"/>
    <x v="85"/>
    <n v="0"/>
    <n v="100000000"/>
    <n v="0"/>
    <n v="100000000"/>
  </r>
  <r>
    <n v="332"/>
    <n v="8"/>
    <s v="5205"/>
    <s v="52057201"/>
    <s v="APORTES CAJA COMPENSACION"/>
    <x v="81"/>
    <n v="10646595"/>
    <n v="12953608"/>
    <n v="0"/>
    <n v="12953608"/>
  </r>
  <r>
    <n v="333"/>
    <n v="8"/>
    <s v="5205"/>
    <s v="52057501"/>
    <s v="APORTES I.C.B.F"/>
    <x v="81"/>
    <n v="5096202"/>
    <n v="8324286"/>
    <n v="0"/>
    <n v="8324286"/>
  </r>
  <r>
    <n v="334"/>
    <n v="8"/>
    <s v="5205"/>
    <s v="52057801"/>
    <s v="APORTES SENA"/>
    <x v="81"/>
    <n v="3457703"/>
    <n v="5549523"/>
    <n v="0"/>
    <n v="5549523"/>
  </r>
  <r>
    <n v="335"/>
    <n v="8"/>
    <s v="5205"/>
    <s v="52058401"/>
    <s v="GASTOS MEDICOS Y DROGAS"/>
    <x v="81"/>
    <n v="98000"/>
    <n v="115000"/>
    <n v="0"/>
    <n v="115000"/>
  </r>
  <r>
    <n v="336"/>
    <n v="8"/>
    <s v="5215"/>
    <s v="52150501"/>
    <s v="INDUSTRIA Y COMERCIO"/>
    <x v="86"/>
    <n v="52341500"/>
    <n v="114526000"/>
    <n v="57263000"/>
    <n v="57263000"/>
  </r>
  <r>
    <n v="337"/>
    <n v="8"/>
    <s v="5215"/>
    <s v="52150502"/>
    <s v="IND Y COMERCIO ACUERDO 780 DE 2020"/>
    <x v="86"/>
    <n v="-3146000"/>
    <n v="0"/>
    <n v="0"/>
    <n v="0"/>
  </r>
  <r>
    <n v="338"/>
    <n v="8"/>
    <s v="5215"/>
    <s v="52154001"/>
    <s v="IMPUESTO VEHICULOS"/>
    <x v="86"/>
    <n v="0"/>
    <n v="3113000"/>
    <n v="0"/>
    <n v="3113000"/>
  </r>
  <r>
    <n v="339"/>
    <n v="8"/>
    <s v="5215"/>
    <s v="52159501"/>
    <s v="PRORRATEO IVA"/>
    <x v="86"/>
    <n v="15470759"/>
    <n v="26439606.640000001"/>
    <n v="23045781.91"/>
    <n v="3393824.73"/>
  </r>
  <r>
    <n v="340"/>
    <n v="8"/>
    <s v="5225"/>
    <s v="52251001"/>
    <s v="AFILIACIONES Y SOSTENIMIENTO"/>
    <x v="87"/>
    <n v="4033254"/>
    <n v="4276476"/>
    <n v="489294"/>
    <n v="3787182"/>
  </r>
  <r>
    <n v="341"/>
    <n v="8"/>
    <s v="5230"/>
    <s v="52304001"/>
    <s v="SEGURO FLOTA Y EQUIPO DE TRANSPORTE"/>
    <x v="88"/>
    <n v="2387825"/>
    <n v="6529438.4900000002"/>
    <n v="0"/>
    <n v="6529438.4900000002"/>
  </r>
  <r>
    <n v="342"/>
    <n v="8"/>
    <s v="5230"/>
    <s v="52309501"/>
    <s v="SEGURO TRANSPORTE DE MERCANCIA"/>
    <x v="88"/>
    <n v="4810000"/>
    <n v="15123604"/>
    <n v="7890000"/>
    <n v="7233604"/>
  </r>
  <r>
    <n v="343"/>
    <n v="8"/>
    <s v="5230"/>
    <s v="52309502"/>
    <s v="SEGURO CUENTAS POR COBRAR"/>
    <x v="88"/>
    <n v="0"/>
    <n v="22720650"/>
    <n v="0"/>
    <n v="22720650"/>
  </r>
  <r>
    <n v="344"/>
    <n v="8"/>
    <s v="5230"/>
    <s v="52309503"/>
    <s v="SEGURO SOAT"/>
    <x v="88"/>
    <n v="0"/>
    <n v="780400"/>
    <n v="0"/>
    <n v="780400"/>
  </r>
  <r>
    <n v="345"/>
    <n v="8"/>
    <s v="5235"/>
    <s v="52351001"/>
    <s v="TEMPORALES"/>
    <x v="89"/>
    <n v="167287822.72"/>
    <n v="122096890.56"/>
    <n v="8936561"/>
    <n v="113160329.56"/>
  </r>
  <r>
    <n v="346"/>
    <n v="8"/>
    <s v="5235"/>
    <s v="52352001"/>
    <s v="PROCESAMIENTO ELECTRONICO DE DATOS"/>
    <x v="90"/>
    <n v="0"/>
    <n v="30000"/>
    <n v="0"/>
    <n v="30000"/>
  </r>
  <r>
    <n v="347"/>
    <n v="8"/>
    <s v="5235"/>
    <s v="52352002"/>
    <s v="SERVICIO PAGO PSE"/>
    <x v="90"/>
    <n v="1436148"/>
    <n v="896445"/>
    <n v="0"/>
    <n v="896445"/>
  </r>
  <r>
    <n v="348"/>
    <n v="8"/>
    <s v="5235"/>
    <s v="52352003"/>
    <s v="LICENCIA LECTOR CODIGO DE BARRAS"/>
    <x v="90"/>
    <n v="1050600"/>
    <n v="203852"/>
    <n v="0"/>
    <n v="203852"/>
  </r>
  <r>
    <n v="349"/>
    <n v="8"/>
    <s v="5235"/>
    <s v="52352004"/>
    <s v="CODIGOS DE BARRAS"/>
    <x v="90"/>
    <n v="1800000"/>
    <n v="0"/>
    <n v="0"/>
    <n v="0"/>
  </r>
  <r>
    <n v="350"/>
    <n v="8"/>
    <s v="5235"/>
    <s v="52353501"/>
    <s v="TELEFONO"/>
    <x v="90"/>
    <n v="7923353.5599999996"/>
    <n v="4325824.1500000004"/>
    <n v="0"/>
    <n v="4325824.1500000004"/>
  </r>
  <r>
    <n v="351"/>
    <n v="8"/>
    <s v="5235"/>
    <s v="52354001"/>
    <s v="CORREO, PORTES Y TELEGRAMAS"/>
    <x v="90"/>
    <n v="46300"/>
    <n v="118000"/>
    <n v="32000"/>
    <n v="86000"/>
  </r>
  <r>
    <n v="352"/>
    <n v="8"/>
    <s v="5235"/>
    <s v="52355001"/>
    <s v="TRANSPORTE, FLETES Y ACARREOS"/>
    <x v="91"/>
    <n v="174109408"/>
    <n v="152342870.50999999"/>
    <n v="15399356.720000001"/>
    <n v="136943513.78999999"/>
  </r>
  <r>
    <n v="353"/>
    <n v="8"/>
    <s v="5235"/>
    <s v="52356001"/>
    <s v="PUBLICIDAD Y PROPAGANDA"/>
    <x v="90"/>
    <n v="6560039.96"/>
    <n v="6657353"/>
    <n v="422353"/>
    <n v="6235000"/>
  </r>
  <r>
    <n v="354"/>
    <n v="8"/>
    <s v="5235"/>
    <s v="52356003"/>
    <s v="RETIRO DE INVENTARIO PARA OBSEQUIOS Y DEMAS"/>
    <x v="90"/>
    <n v="0"/>
    <n v="6030.31"/>
    <n v="144.18"/>
    <n v="5886.13"/>
  </r>
  <r>
    <n v="355"/>
    <n v="8"/>
    <s v="5235"/>
    <s v="52356005"/>
    <s v="SERVICIO DE BONDEO CUERINA"/>
    <x v="90"/>
    <n v="0"/>
    <n v="48000"/>
    <n v="0"/>
    <n v="48000"/>
  </r>
  <r>
    <n v="356"/>
    <n v="8"/>
    <s v="5235"/>
    <s v="52359501"/>
    <s v="OTROS"/>
    <x v="90"/>
    <n v="600000"/>
    <n v="419418.03"/>
    <n v="11360"/>
    <n v="408058.03"/>
  </r>
  <r>
    <n v="357"/>
    <n v="8"/>
    <s v="5240"/>
    <s v="52401501"/>
    <s v="TRAMITES Y LICENCIAS"/>
    <x v="92"/>
    <n v="0"/>
    <n v="318000"/>
    <n v="0"/>
    <n v="318000"/>
  </r>
  <r>
    <n v="358"/>
    <n v="8"/>
    <s v="5240"/>
    <s v="52409502"/>
    <s v="MULTIMARCA SUPERINTENDENCIA DE INDUSTRIA Y COMERCIO"/>
    <x v="92"/>
    <n v="0"/>
    <n v="738207"/>
    <n v="0"/>
    <n v="738207"/>
  </r>
  <r>
    <n v="359"/>
    <n v="8"/>
    <s v="5245"/>
    <s v="52452001"/>
    <s v="EQUIPO DE OFICINA"/>
    <x v="93"/>
    <n v="0"/>
    <n v="270000"/>
    <n v="0"/>
    <n v="270000"/>
  </r>
  <r>
    <n v="360"/>
    <n v="8"/>
    <s v="5245"/>
    <s v="52452501"/>
    <s v="EQUIPO DE COMPUTACION Y COMUNICACIÓN"/>
    <x v="93"/>
    <n v="15000"/>
    <n v="0"/>
    <n v="0"/>
    <n v="0"/>
  </r>
  <r>
    <n v="361"/>
    <n v="8"/>
    <s v="5245"/>
    <s v="52454001"/>
    <s v="FLOTA Y EQUIPO DE TRANSPORTE"/>
    <x v="93"/>
    <n v="5237268"/>
    <n v="8906126.7899999991"/>
    <n v="5666155.04"/>
    <n v="3239971.75"/>
  </r>
  <r>
    <n v="362"/>
    <n v="8"/>
    <s v="5255"/>
    <s v="52550501"/>
    <s v="ALOJAMIENTO Y MANUTENCION"/>
    <x v="94"/>
    <n v="0"/>
    <n v="6432039.1399999997"/>
    <n v="66319"/>
    <n v="6365720.1399999997"/>
  </r>
  <r>
    <n v="363"/>
    <n v="8"/>
    <s v="5255"/>
    <s v="52551501"/>
    <s v="PASAJES AEREOS"/>
    <x v="94"/>
    <n v="687100"/>
    <n v="6425474.5499999998"/>
    <n v="0"/>
    <n v="6425474.5499999998"/>
  </r>
  <r>
    <n v="364"/>
    <n v="8"/>
    <s v="5255"/>
    <s v="52552001"/>
    <s v="PASAJES TERRESTRES"/>
    <x v="94"/>
    <n v="0"/>
    <n v="393706"/>
    <n v="0"/>
    <n v="393706"/>
  </r>
  <r>
    <n v="365"/>
    <n v="8"/>
    <s v="5255"/>
    <s v="52553001"/>
    <s v="PEAJES"/>
    <x v="94"/>
    <n v="618200"/>
    <n v="989184"/>
    <n v="317064"/>
    <n v="672120"/>
  </r>
  <r>
    <n v="366"/>
    <n v="8"/>
    <s v="5255"/>
    <s v="52559501"/>
    <s v="GASTOS DE VIAJE OTROS"/>
    <x v="94"/>
    <n v="0"/>
    <n v="4250451"/>
    <n v="0"/>
    <n v="4250451"/>
  </r>
  <r>
    <n v="367"/>
    <n v="8"/>
    <s v="5260"/>
    <s v="52602001"/>
    <s v="EQUIPO DE COMPUTACION Y COMUNICACIÓN"/>
    <x v="95"/>
    <n v="0"/>
    <n v="692370"/>
    <n v="0"/>
    <n v="692370"/>
  </r>
  <r>
    <n v="368"/>
    <n v="8"/>
    <s v="5260"/>
    <s v="52603501"/>
    <s v="FLOTA Y EQUIPO DE TRANSPORTE"/>
    <x v="95"/>
    <n v="15581500"/>
    <n v="0"/>
    <n v="0"/>
    <n v="0"/>
  </r>
  <r>
    <n v="369"/>
    <n v="8"/>
    <s v="5295"/>
    <s v="52952501"/>
    <s v="ELEMENTOS DE ASEO Y CAFETERIA"/>
    <x v="96"/>
    <n v="0"/>
    <n v="18300"/>
    <n v="18300"/>
    <n v="0"/>
  </r>
  <r>
    <n v="370"/>
    <n v="8"/>
    <s v="5295"/>
    <s v="52953001"/>
    <s v="UTILES, PAPELERIA Y FOTOCOPIAS"/>
    <x v="96"/>
    <n v="420"/>
    <n v="23311"/>
    <n v="23311"/>
    <n v="0"/>
  </r>
  <r>
    <n v="371"/>
    <n v="8"/>
    <s v="5295"/>
    <s v="52953501"/>
    <s v="COMBUSTIBLES Y LUBRICANTES"/>
    <x v="96"/>
    <n v="5738411"/>
    <n v="15246095.880000001"/>
    <n v="42016"/>
    <n v="15204079.880000001"/>
  </r>
  <r>
    <n v="372"/>
    <n v="8"/>
    <s v="5295"/>
    <s v="52954501"/>
    <s v="TAXIS Y BUSES"/>
    <x v="96"/>
    <n v="191000"/>
    <n v="303026"/>
    <n v="71706"/>
    <n v="231320"/>
  </r>
  <r>
    <n v="373"/>
    <n v="8"/>
    <s v="5295"/>
    <s v="52956001"/>
    <s v="CASINO Y RESTAURANTE"/>
    <x v="96"/>
    <n v="41000"/>
    <n v="768398"/>
    <n v="0"/>
    <n v="768398"/>
  </r>
  <r>
    <n v="374"/>
    <n v="8"/>
    <s v="5295"/>
    <s v="52956002"/>
    <s v="IMPO CONSUMO RESTAURANTE 8%"/>
    <x v="96"/>
    <n v="0"/>
    <n v="25178"/>
    <n v="0"/>
    <n v="25178"/>
  </r>
  <r>
    <n v="375"/>
    <n v="8"/>
    <s v="5295"/>
    <s v="52956501"/>
    <s v="PARQUEADEROS"/>
    <x v="96"/>
    <n v="0"/>
    <n v="39850"/>
    <n v="0"/>
    <n v="39850"/>
  </r>
  <r>
    <n v="376"/>
    <n v="8"/>
    <s v="5295"/>
    <s v="52959501"/>
    <s v="OTROS"/>
    <x v="96"/>
    <n v="100839"/>
    <n v="16849958.16"/>
    <n v="736787.8"/>
    <n v="16113170.359999999"/>
  </r>
  <r>
    <n v="377"/>
    <n v="8"/>
    <s v="5295"/>
    <s v="52959502"/>
    <s v="MUESTRAS PARA PRUEBAS"/>
    <x v="96"/>
    <n v="1902962.07"/>
    <n v="836938"/>
    <n v="556750"/>
    <n v="280188"/>
  </r>
  <r>
    <n v="378"/>
    <n v="8"/>
    <s v="5295"/>
    <s v="52959503"/>
    <s v="CERTIFICACION PRODUCTOS"/>
    <x v="96"/>
    <n v="850000"/>
    <n v="9043311"/>
    <n v="0"/>
    <n v="9043311"/>
  </r>
  <r>
    <n v="379"/>
    <n v="8"/>
    <s v="5295"/>
    <s v="52959504"/>
    <s v="CERTIFICACION ISO 9001"/>
    <x v="96"/>
    <n v="5100000"/>
    <n v="1795540"/>
    <n v="0"/>
    <n v="1795540"/>
  </r>
  <r>
    <n v="380"/>
    <n v="8"/>
    <s v="5295"/>
    <s v="52959505"/>
    <s v="BONIFICACION POR MERA LIBERALIDAD"/>
    <x v="96"/>
    <n v="350000"/>
    <n v="0"/>
    <n v="0"/>
    <n v="0"/>
  </r>
  <r>
    <n v="381"/>
    <n v="8"/>
    <s v="5295"/>
    <s v="52959506"/>
    <s v="PUBLICIDAD PROPAGANDA Y PROMOCION"/>
    <x v="96"/>
    <n v="0"/>
    <n v="2915965.95"/>
    <n v="0"/>
    <n v="2915965.95"/>
  </r>
  <r>
    <n v="382"/>
    <n v="8"/>
    <s v="5295"/>
    <s v="52959507"/>
    <s v="GASTOS MEDICOS TEMPORAL"/>
    <x v="96"/>
    <n v="0"/>
    <n v="35640"/>
    <n v="0"/>
    <n v="35640"/>
  </r>
  <r>
    <n v="383"/>
    <n v="8"/>
    <s v="5295"/>
    <s v="52959508"/>
    <s v="COMPRAS MANTENIMIENTO Y REPARACIONES VARIOS"/>
    <x v="96"/>
    <n v="0"/>
    <n v="10461220.039999999"/>
    <n v="0"/>
    <n v="10461220.039999999"/>
  </r>
  <r>
    <n v="384"/>
    <n v="8"/>
    <s v="5295"/>
    <s v="52959509"/>
    <s v="GASTOS VARIOS X EXPORTACION"/>
    <x v="96"/>
    <n v="0"/>
    <n v="7038626"/>
    <n v="0"/>
    <n v="7038626"/>
  </r>
  <r>
    <n v="385"/>
    <n v="8"/>
    <s v="5295"/>
    <s v="52959601"/>
    <s v="MANTENIMIENTO MAQUINARIA Y EQUIPO"/>
    <x v="96"/>
    <n v="3600646"/>
    <n v="2110302.34"/>
    <n v="0"/>
    <n v="2110302.34"/>
  </r>
  <r>
    <n v="386"/>
    <n v="8"/>
    <s v="5295"/>
    <s v="52959602"/>
    <s v="EQUIPO DE COMPUTACION Y COMUNICACION"/>
    <x v="96"/>
    <n v="185000"/>
    <n v="0"/>
    <n v="0"/>
    <n v="0"/>
  </r>
  <r>
    <n v="387"/>
    <n v="8"/>
    <s v="5295"/>
    <s v="52959603"/>
    <s v="ASISTENCIA TECNICA LABORATORIO"/>
    <x v="96"/>
    <n v="4240000"/>
    <n v="4855591"/>
    <n v="0"/>
    <n v="4855591"/>
  </r>
  <r>
    <n v="388"/>
    <n v="8"/>
    <s v="5295"/>
    <s v="52959604"/>
    <s v="TEMPORALES DTO LABORATORIO"/>
    <x v="96"/>
    <n v="29393467.350000001"/>
    <n v="35906609.719999999"/>
    <n v="0"/>
    <n v="35906609.719999999"/>
  </r>
  <r>
    <n v="389"/>
    <n v="8"/>
    <s v="5295"/>
    <s v="52959605"/>
    <s v="DOTACION Y SUMINISTROS A TRABAJADORES"/>
    <x v="96"/>
    <n v="100840"/>
    <n v="50000"/>
    <n v="0"/>
    <n v="50000"/>
  </r>
  <r>
    <n v="390"/>
    <n v="8"/>
    <s v="5295"/>
    <s v="52959606"/>
    <s v="CAPACITACIONES LABORATORIO"/>
    <x v="96"/>
    <n v="1192268.9099999999"/>
    <n v="6578855"/>
    <n v="4888855"/>
    <n v="1690000"/>
  </r>
  <r>
    <n v="391"/>
    <n v="8"/>
    <s v="5295"/>
    <s v="52959607"/>
    <s v="MANTENIMIENTO Y CERTIFICACION ONAC"/>
    <x v="96"/>
    <n v="500999.91"/>
    <n v="18868349.050000001"/>
    <n v="0"/>
    <n v="18868349.050000001"/>
  </r>
  <r>
    <n v="392"/>
    <n v="8"/>
    <s v="5295"/>
    <s v="52959608"/>
    <s v="MUESTRAS PARA PRUEBAS"/>
    <x v="96"/>
    <n v="31613439.530000001"/>
    <n v="2849955"/>
    <n v="0"/>
    <n v="2849955"/>
  </r>
  <r>
    <n v="393"/>
    <n v="8"/>
    <s v="5295"/>
    <s v="52959609"/>
    <s v="GASTOS VARIOS LABORATORIO"/>
    <x v="96"/>
    <n v="12619854.609999999"/>
    <n v="790117"/>
    <n v="373000"/>
    <n v="417117"/>
  </r>
  <r>
    <n v="394"/>
    <n v="8"/>
    <s v="5295"/>
    <s v="52959610"/>
    <s v="BONIFICACION MERA LIBERALIDAD LAB"/>
    <x v="96"/>
    <n v="200000"/>
    <n v="0"/>
    <n v="0"/>
    <n v="0"/>
  </r>
  <r>
    <n v="395"/>
    <n v="8"/>
    <s v="5295"/>
    <s v="52959611"/>
    <s v="ACTIVOS FIJOS"/>
    <x v="96"/>
    <n v="0"/>
    <n v="3649900"/>
    <n v="0"/>
    <n v="3649900"/>
  </r>
  <r>
    <n v="396"/>
    <n v="8"/>
    <s v="5295"/>
    <s v="52959612"/>
    <s v="SERVICIO TELEFONO"/>
    <x v="96"/>
    <n v="0"/>
    <n v="158309.99"/>
    <n v="0"/>
    <n v="158309.99"/>
  </r>
  <r>
    <n v="397"/>
    <n v="8"/>
    <s v="5299"/>
    <s v="52991001"/>
    <s v="BAJA DE CARTERA"/>
    <x v="97"/>
    <n v="98347669.150000006"/>
    <n v="0"/>
    <n v="0"/>
    <n v="0"/>
  </r>
  <r>
    <n v="398"/>
    <n v="8"/>
    <s v="5299"/>
    <s v="52992001"/>
    <s v="DETERIORO DE INVENTARIO"/>
    <x v="98"/>
    <n v="368008400.31"/>
    <n v="41806348.009999998"/>
    <n v="41806348.009999998"/>
    <n v="0"/>
  </r>
  <r>
    <n v="399"/>
    <n v="8"/>
    <s v="5305"/>
    <s v="53050501"/>
    <s v="GASTOS BANCARIOS"/>
    <x v="99"/>
    <n v="1435091.32"/>
    <n v="2525408.12"/>
    <n v="69200"/>
    <n v="2456208.12"/>
  </r>
  <r>
    <n v="400"/>
    <n v="8"/>
    <s v="5305"/>
    <s v="53051001"/>
    <s v="GRAVAMEN AL MOVIMIENTO FINANCIERO 4*1000"/>
    <x v="100"/>
    <n v="37522340.649999999"/>
    <n v="41002788.439999998"/>
    <n v="2187630.75"/>
    <n v="38815157.689999998"/>
  </r>
  <r>
    <n v="401"/>
    <n v="8"/>
    <s v="5305"/>
    <s v="53051501"/>
    <s v="COMISIONES"/>
    <x v="101"/>
    <n v="42634373.039999999"/>
    <n v="58144853.579999998"/>
    <n v="512851.34"/>
    <n v="57632002.240000002"/>
  </r>
  <r>
    <n v="402"/>
    <n v="8"/>
    <s v="5305"/>
    <s v="53052001"/>
    <s v="INTERESES CORRIENTES"/>
    <x v="102"/>
    <n v="127138893.17"/>
    <n v="204762128.66"/>
    <n v="1232756"/>
    <n v="203529372.66"/>
  </r>
  <r>
    <n v="403"/>
    <n v="8"/>
    <s v="5305"/>
    <s v="53052002"/>
    <s v="INTERESES DE MORA"/>
    <x v="103"/>
    <n v="279523300"/>
    <n v="57529177.439999998"/>
    <n v="5835100"/>
    <n v="51694077.439999998"/>
  </r>
  <r>
    <n v="404"/>
    <n v="8"/>
    <s v="5305"/>
    <s v="53052501"/>
    <s v="DIFERENCIA EN CAMBIO"/>
    <x v="56"/>
    <n v="41062483.710000001"/>
    <n v="299693814.12"/>
    <n v="17143513.920000002"/>
    <n v="282550300.19999999"/>
  </r>
  <r>
    <n v="405"/>
    <n v="8"/>
    <s v="5305"/>
    <s v="53053505"/>
    <s v="DESCUENTOS COMERCIALES CONDICIONADOS"/>
    <x v="104"/>
    <n v="145946283.09999999"/>
    <n v="96212969.5"/>
    <n v="96212969.5"/>
    <n v="0"/>
  </r>
  <r>
    <n v="406"/>
    <n v="8"/>
    <s v="5315"/>
    <s v="53152001"/>
    <s v="IMPUESTOS ASUMIDOS"/>
    <x v="105"/>
    <n v="2298559.38"/>
    <n v="37489254.049999997"/>
    <n v="15881480.15"/>
    <n v="21607773.899999999"/>
  </r>
  <r>
    <n v="407"/>
    <n v="8"/>
    <s v="5315"/>
    <s v="53154501"/>
    <s v="GASTOS NO DEDUCIBLES"/>
    <x v="106"/>
    <n v="15833416.33"/>
    <n v="143919351.97"/>
    <n v="7033759.9400000004"/>
    <n v="136885592.03"/>
  </r>
  <r>
    <n v="408"/>
    <n v="8"/>
    <s v="5395"/>
    <s v="53952001"/>
    <s v="MULTAS, SANCIONES Y LITIGIOS"/>
    <x v="107"/>
    <n v="98075478"/>
    <n v="169000"/>
    <n v="0"/>
    <n v="169000"/>
  </r>
  <r>
    <n v="409"/>
    <n v="8"/>
    <s v="5395"/>
    <s v="53959581"/>
    <s v="AJUSTE AL PESO"/>
    <x v="106"/>
    <n v="45901.29"/>
    <n v="57825.99"/>
    <n v="13116.94"/>
    <n v="44709.05"/>
  </r>
  <r>
    <n v="410"/>
    <n v="8"/>
    <s v="5405"/>
    <s v="54050501"/>
    <s v="IMPUESTO DE RENTA Y COMPLEMENTARIOS"/>
    <x v="108"/>
    <n v="487132000"/>
    <n v="787389000"/>
    <n v="23991000"/>
    <n v="763398000"/>
  </r>
  <r>
    <n v="411"/>
    <n v="8"/>
    <s v="5905"/>
    <s v="59050501"/>
    <s v="GANANCIAS Y PERDIDAS"/>
    <x v="109"/>
    <n v="0"/>
    <n v="1675093.58"/>
    <n v="1675093.58"/>
    <n v="0"/>
  </r>
  <r>
    <n v="412"/>
    <n v="8"/>
    <s v="6135"/>
    <s v="61350501"/>
    <s v="COSTO DE SALIDAS POR BAJAS, OBSEQUIOS, Y CONSUMO LOCAL"/>
    <x v="110"/>
    <n v="7486175.1699999999"/>
    <n v="0"/>
    <n v="0"/>
    <n v="0"/>
  </r>
  <r>
    <n v="413"/>
    <n v="8"/>
    <s v="6135"/>
    <s v="61352401"/>
    <s v="ARTICULOS MANUFACTURADOS"/>
    <x v="110"/>
    <n v="4384948980.7299995"/>
    <n v="6067825136.5799999"/>
    <n v="743499701.97000003"/>
    <n v="5324325434.6099997"/>
  </r>
  <r>
    <n v="414"/>
    <n v="8"/>
    <s v="6135"/>
    <s v="61352402"/>
    <s v="COSTOS DE INSUMOS VENDIDOS"/>
    <x v="110"/>
    <n v="85329404.909999996"/>
    <n v="83265692.439999998"/>
    <n v="6473995.5499999998"/>
    <n v="76791696.890000001"/>
  </r>
  <r>
    <n v="415"/>
    <n v="8"/>
    <s v="6135"/>
    <s v="61352403"/>
    <s v="COSTOS DE SUB PRODUCTOS  VENDIDOS"/>
    <x v="110"/>
    <n v="546749.59"/>
    <n v="0"/>
    <n v="0"/>
    <n v="0"/>
  </r>
  <r>
    <n v="416"/>
    <n v="8"/>
    <s v="6135"/>
    <s v="61359901"/>
    <s v="AJUSTE AL INVENTARIO"/>
    <x v="110"/>
    <n v="-75761012.670000002"/>
    <n v="269521195.69"/>
    <n v="269521195.69"/>
    <n v="0"/>
  </r>
  <r>
    <n v="417"/>
    <n v="8"/>
    <s v="6135"/>
    <s v="61359902"/>
    <s v="AJUSTE DETERIORO"/>
    <x v="110"/>
    <n v="39777833.280000001"/>
    <n v="595023.35"/>
    <n v="595023.35"/>
    <n v="0"/>
  </r>
  <r>
    <n v="418"/>
    <n v="8"/>
    <s v="6135"/>
    <s v="61359903"/>
    <s v="AJUSTE GARANTIAS"/>
    <x v="110"/>
    <n v="3076071.37"/>
    <n v="167348.51999999999"/>
    <n v="167348.51999999999"/>
    <n v="0"/>
  </r>
  <r>
    <n v="419"/>
    <n v="8"/>
    <s v="6135"/>
    <s v="61359904"/>
    <s v="PRUEBAS LABORATORIO"/>
    <x v="110"/>
    <n v="1308352.6200000001"/>
    <n v="1727873.3"/>
    <n v="1727873.3"/>
    <n v="0"/>
  </r>
  <r>
    <n v="420"/>
    <n v="8"/>
    <s v="6135"/>
    <s v="61359905"/>
    <s v="DESVIACION DE ORDENES DE FABRICACION"/>
    <x v="110"/>
    <n v="6748100"/>
    <n v="1774419533.29"/>
    <n v="1774419533.29"/>
    <n v="0"/>
  </r>
  <r>
    <n v="421"/>
    <n v="8"/>
    <s v="6135"/>
    <s v="61359906"/>
    <s v="AJUSTE POR BAJA ROTACION"/>
    <x v="110"/>
    <n v="4128373.02"/>
    <n v="0"/>
    <n v="0"/>
    <n v="0"/>
  </r>
  <r>
    <n v="422"/>
    <n v="8"/>
    <s v="6135"/>
    <s v="61359907"/>
    <s v="IVA RETIRO DE INVENTARIO"/>
    <x v="110"/>
    <n v="1398251"/>
    <n v="0"/>
    <n v="0"/>
    <n v="0"/>
  </r>
  <r>
    <n v="423"/>
    <n v="8"/>
    <s v="7201"/>
    <s v="72011301"/>
    <s v="TEMPORALES"/>
    <x v="110"/>
    <n v="367550207.79000002"/>
    <n v="462024066.50999999"/>
    <n v="44713299"/>
    <n v="417310767.50999999"/>
  </r>
  <r>
    <n v="424"/>
    <n v="8"/>
    <s v="7201"/>
    <s v="72011601"/>
    <s v="DOTACION Y SUMINISTRO A TRABAJADORES"/>
    <x v="110"/>
    <n v="4768115"/>
    <n v="2929224.17"/>
    <n v="2929224.17"/>
    <n v="0"/>
  </r>
  <r>
    <n v="425"/>
    <n v="8"/>
    <s v="7201"/>
    <s v="72012701"/>
    <s v="GASTOS MEDICOS Y DROGAS"/>
    <x v="110"/>
    <n v="147000"/>
    <n v="482000.05"/>
    <n v="482000.05"/>
    <n v="0"/>
  </r>
  <r>
    <n v="426"/>
    <n v="8"/>
    <s v="7205"/>
    <s v="72050601"/>
    <s v="SALARIO BASICO"/>
    <x v="110"/>
    <n v="51356784.799999997"/>
    <n v="143270533"/>
    <n v="57350"/>
    <n v="143213183"/>
  </r>
  <r>
    <n v="427"/>
    <n v="8"/>
    <s v="7205"/>
    <s v="72051501"/>
    <s v="HORAS EXTRAS Y RECARGOS"/>
    <x v="110"/>
    <n v="0"/>
    <n v="5707283"/>
    <n v="0"/>
    <n v="5707283"/>
  </r>
  <r>
    <n v="428"/>
    <n v="8"/>
    <s v="7205"/>
    <s v="72052401"/>
    <s v="INCAPACIDADES"/>
    <x v="110"/>
    <n v="0"/>
    <n v="1390433"/>
    <n v="66667"/>
    <n v="1323766"/>
  </r>
  <r>
    <n v="429"/>
    <n v="8"/>
    <s v="7205"/>
    <s v="72052701"/>
    <s v="AUXILIO DE TRANSPORTE"/>
    <x v="110"/>
    <n v="2817480.73"/>
    <n v="7604468"/>
    <n v="0"/>
    <n v="7604468"/>
  </r>
  <r>
    <n v="430"/>
    <n v="8"/>
    <s v="7205"/>
    <s v="72053001"/>
    <s v="CESANTIAS"/>
    <x v="110"/>
    <n v="5022485"/>
    <n v="13909897"/>
    <n v="19820"/>
    <n v="13890077"/>
  </r>
  <r>
    <n v="431"/>
    <n v="8"/>
    <s v="7205"/>
    <s v="72053302"/>
    <s v="INTERESES CESANTIAS"/>
    <x v="110"/>
    <n v="599658"/>
    <n v="1693552"/>
    <n v="192089"/>
    <n v="1501463"/>
  </r>
  <r>
    <n v="432"/>
    <n v="8"/>
    <s v="7205"/>
    <s v="72053601"/>
    <s v="PRIMA LEGAL"/>
    <x v="110"/>
    <n v="4922420"/>
    <n v="13957260"/>
    <n v="38191"/>
    <n v="13919069"/>
  </r>
  <r>
    <n v="433"/>
    <n v="8"/>
    <s v="7205"/>
    <s v="72053901"/>
    <s v="VACACIONES"/>
    <x v="110"/>
    <n v="1120319.51"/>
    <n v="9059463"/>
    <n v="0"/>
    <n v="9059463"/>
  </r>
  <r>
    <n v="434"/>
    <n v="8"/>
    <s v="7205"/>
    <s v="72054801"/>
    <s v="BONIFICACION MERA LIBERALIDAD"/>
    <x v="110"/>
    <n v="500000"/>
    <n v="7149332"/>
    <n v="0"/>
    <n v="7149332"/>
  </r>
  <r>
    <n v="435"/>
    <n v="8"/>
    <s v="7205"/>
    <s v="72055101"/>
    <s v="DOTACION Y SUMINISTRO A TRABAJADORES"/>
    <x v="110"/>
    <n v="0"/>
    <n v="9620758.1699999999"/>
    <n v="0"/>
    <n v="9620758.1699999999"/>
  </r>
  <r>
    <n v="436"/>
    <n v="8"/>
    <s v="7205"/>
    <s v="72056801"/>
    <s v="APORTES ARL"/>
    <x v="110"/>
    <n v="1597698"/>
    <n v="1834661"/>
    <n v="0"/>
    <n v="1834661"/>
  </r>
  <r>
    <n v="437"/>
    <n v="8"/>
    <s v="7205"/>
    <s v="72056901"/>
    <s v="APORTE PATRONO SALUD"/>
    <x v="110"/>
    <n v="0"/>
    <n v="11430"/>
    <n v="13187"/>
    <n v="-1757"/>
  </r>
  <r>
    <n v="438"/>
    <n v="8"/>
    <s v="7205"/>
    <s v="72057001"/>
    <s v="APORTE PATRONO PENSION"/>
    <x v="110"/>
    <n v="6939498"/>
    <n v="19236326"/>
    <n v="143347"/>
    <n v="19092979"/>
  </r>
  <r>
    <n v="439"/>
    <n v="8"/>
    <s v="7205"/>
    <s v="72057201"/>
    <s v="APORTES CAJA COMPENSACION"/>
    <x v="110"/>
    <n v="2302259"/>
    <n v="6167690"/>
    <n v="0"/>
    <n v="6167690"/>
  </r>
  <r>
    <n v="440"/>
    <n v="8"/>
    <s v="7205"/>
    <s v="72058401"/>
    <s v="GASTOS MEDICOS Y DROGAS"/>
    <x v="110"/>
    <n v="0"/>
    <n v="361500"/>
    <n v="0"/>
    <n v="361500"/>
  </r>
  <r>
    <n v="441"/>
    <n v="8"/>
    <s v="7205"/>
    <s v="72059501"/>
    <s v="OTROS GASTOS DE PERSONAL"/>
    <x v="110"/>
    <n v="0"/>
    <n v="270000"/>
    <n v="270000"/>
    <n v="0"/>
  </r>
  <r>
    <n v="442"/>
    <n v="8"/>
    <s v="7207"/>
    <s v="72072401"/>
    <s v="INCAPACIDADES"/>
    <x v="110"/>
    <n v="1026367"/>
    <n v="0"/>
    <n v="0"/>
    <n v="0"/>
  </r>
  <r>
    <n v="443"/>
    <n v="8"/>
    <s v="7207"/>
    <s v="72072501"/>
    <s v="HORAS EXTRAS DIURNAS"/>
    <x v="110"/>
    <n v="1944479"/>
    <n v="4219653"/>
    <n v="4219653"/>
    <n v="0"/>
  </r>
  <r>
    <n v="444"/>
    <n v="8"/>
    <s v="7295"/>
    <s v="72959501"/>
    <s v="BONIFICACION POR MERA LIBERALIDAD"/>
    <x v="110"/>
    <n v="2150000"/>
    <n v="2742666"/>
    <n v="0"/>
    <n v="2742666"/>
  </r>
  <r>
    <n v="445"/>
    <n v="8"/>
    <s v="7302"/>
    <s v="73020301"/>
    <s v="TELEFONOS"/>
    <x v="110"/>
    <n v="20000"/>
    <n v="1149048.8400000001"/>
    <n v="51450"/>
    <n v="1097598.8400000001"/>
  </r>
  <r>
    <n v="446"/>
    <n v="8"/>
    <s v="7302"/>
    <s v="73020701"/>
    <s v="ASISTENCIA TECNICA"/>
    <x v="110"/>
    <n v="318478"/>
    <n v="0"/>
    <n v="0"/>
    <n v="0"/>
  </r>
  <r>
    <n v="447"/>
    <n v="8"/>
    <s v="7302"/>
    <s v="73020801"/>
    <s v="CORREO, PORTES Y TELEGRAMAS"/>
    <x v="110"/>
    <n v="10000"/>
    <n v="50000"/>
    <n v="50000"/>
    <n v="0"/>
  </r>
  <r>
    <n v="448"/>
    <n v="8"/>
    <s v="7302"/>
    <s v="73020901"/>
    <s v="TRANSPORTES, FLETES Y ACARREOS"/>
    <x v="110"/>
    <n v="0"/>
    <n v="1831267"/>
    <n v="53350"/>
    <n v="1777917"/>
  </r>
  <r>
    <n v="449"/>
    <n v="8"/>
    <s v="7302"/>
    <s v="73021001"/>
    <s v="PROCESAMIENTO ELECTRONICO DE DATOS"/>
    <x v="110"/>
    <n v="0"/>
    <n v="30000"/>
    <n v="0"/>
    <n v="30000"/>
  </r>
  <r>
    <n v="450"/>
    <n v="8"/>
    <s v="7302"/>
    <s v="73029501"/>
    <s v="OTROS"/>
    <x v="110"/>
    <n v="8494853"/>
    <n v="3772525.13"/>
    <n v="2000000"/>
    <n v="1772525.13"/>
  </r>
  <r>
    <n v="451"/>
    <n v="8"/>
    <s v="7303"/>
    <s v="73030201"/>
    <s v="MAQUINARIA Y EQUIPO"/>
    <x v="110"/>
    <n v="15384908.33"/>
    <n v="26183750.420000002"/>
    <n v="5919500.9100000001"/>
    <n v="20264249.510000002"/>
  </r>
  <r>
    <n v="452"/>
    <n v="8"/>
    <s v="7303"/>
    <s v="73030301"/>
    <s v="EQUIPO DE OFICINA"/>
    <x v="110"/>
    <n v="202499.99"/>
    <n v="84000"/>
    <n v="84000"/>
    <n v="0"/>
  </r>
  <r>
    <n v="453"/>
    <n v="8"/>
    <s v="7303"/>
    <s v="73030401"/>
    <s v="EQUIPO DE COMPUTACION Y COMUNICACION"/>
    <x v="110"/>
    <n v="440999.96"/>
    <n v="0"/>
    <n v="0"/>
    <n v="0"/>
  </r>
  <r>
    <n v="454"/>
    <n v="8"/>
    <s v="7303"/>
    <s v="73039501"/>
    <s v="OTROS"/>
    <x v="110"/>
    <n v="20000"/>
    <n v="0"/>
    <n v="0"/>
    <n v="0"/>
  </r>
  <r>
    <n v="455"/>
    <n v="8"/>
    <s v="7304"/>
    <s v="73040101"/>
    <s v="INSTALACIONES ELECTRICAS"/>
    <x v="110"/>
    <n v="2082000"/>
    <n v="2248499.91"/>
    <n v="0"/>
    <n v="2248499.91"/>
  </r>
  <r>
    <n v="456"/>
    <n v="8"/>
    <s v="7304"/>
    <s v="73040201"/>
    <s v="REPARACIONES LOCATIVAS"/>
    <x v="110"/>
    <n v="781075"/>
    <n v="23832191.190000001"/>
    <n v="8304000"/>
    <n v="15528191.189999999"/>
  </r>
  <r>
    <n v="457"/>
    <n v="8"/>
    <s v="7304"/>
    <s v="73049501"/>
    <s v="OTROS"/>
    <x v="110"/>
    <n v="0"/>
    <n v="1805210.07"/>
    <n v="1450000"/>
    <n v="355210.07"/>
  </r>
  <r>
    <n v="458"/>
    <n v="8"/>
    <s v="7305"/>
    <s v="73059501"/>
    <s v="DEPRECIACIÓN MAQUINARIA Y EQUIPO"/>
    <x v="110"/>
    <n v="17931761"/>
    <n v="26200529.27"/>
    <n v="0"/>
    <n v="26200529.27"/>
  </r>
  <r>
    <n v="459"/>
    <n v="8"/>
    <s v="7305"/>
    <s v="73059502"/>
    <s v="DEPRECIACIÓN EQUIPO LABORATORIO"/>
    <x v="110"/>
    <n v="5809812"/>
    <n v="5809821"/>
    <n v="0"/>
    <n v="5809821"/>
  </r>
  <r>
    <n v="460"/>
    <n v="8"/>
    <s v="7305"/>
    <s v="73059503"/>
    <s v="DEPRECIACION EQUIPO DE COMPUTACION Y COMUNICACION"/>
    <x v="110"/>
    <n v="0"/>
    <n v="270725"/>
    <n v="0"/>
    <n v="270725"/>
  </r>
  <r>
    <n v="461"/>
    <n v="8"/>
    <s v="7306"/>
    <s v="73060101"/>
    <s v="ELEMENTOS DE ASEO Y CAFETERIA"/>
    <x v="110"/>
    <n v="0"/>
    <n v="32604"/>
    <n v="0"/>
    <n v="32604"/>
  </r>
  <r>
    <n v="462"/>
    <n v="8"/>
    <s v="7306"/>
    <s v="73060201"/>
    <s v="UTILES, PAPELERIA Y FOTOCOPIAS"/>
    <x v="110"/>
    <n v="3097771"/>
    <n v="1889652.92"/>
    <n v="1607276.92"/>
    <n v="282376"/>
  </r>
  <r>
    <n v="463"/>
    <n v="8"/>
    <s v="7306"/>
    <s v="73060401"/>
    <s v="ENVASES Y EMPAQUES"/>
    <x v="110"/>
    <n v="94748147"/>
    <n v="53693155.909999996"/>
    <n v="1085300"/>
    <n v="52607855.909999996"/>
  </r>
  <r>
    <n v="464"/>
    <n v="8"/>
    <s v="7306"/>
    <s v="73060501"/>
    <s v="TAXIS Y BUSES"/>
    <x v="110"/>
    <n v="730228"/>
    <n v="793437"/>
    <n v="0"/>
    <n v="793437"/>
  </r>
  <r>
    <n v="465"/>
    <n v="8"/>
    <s v="7306"/>
    <s v="73060601"/>
    <s v="CASINO Y RESTAURANTE"/>
    <x v="110"/>
    <n v="989450.03"/>
    <n v="229259"/>
    <n v="0"/>
    <n v="229259"/>
  </r>
  <r>
    <n v="466"/>
    <n v="8"/>
    <s v="7306"/>
    <s v="73060801"/>
    <s v="ETIQUETAS Y ADHESIVOS"/>
    <x v="110"/>
    <n v="0"/>
    <n v="4048589.23"/>
    <n v="2704648"/>
    <n v="1343941.23"/>
  </r>
  <r>
    <n v="467"/>
    <n v="8"/>
    <s v="7306"/>
    <s v="73069501"/>
    <s v="GASTOS VARIOS"/>
    <x v="110"/>
    <n v="3869283.98"/>
    <n v="9550430.1799999997"/>
    <n v="105210.07"/>
    <n v="9445220.1099999994"/>
  </r>
  <r>
    <n v="468"/>
    <n v="8"/>
    <s v="7306"/>
    <s v="73069503"/>
    <s v="ACTIVOS FIJOS"/>
    <x v="110"/>
    <n v="0"/>
    <n v="9904139.4800000004"/>
    <n v="1950000"/>
    <n v="7954139.4800000004"/>
  </r>
  <r>
    <n v="469"/>
    <n v="8"/>
    <s v="7306"/>
    <s v="73069504"/>
    <s v="GASTOS MEDICOS TEMPORAL"/>
    <x v="110"/>
    <n v="0"/>
    <n v="320760"/>
    <n v="71280"/>
    <n v="249480"/>
  </r>
  <r>
    <n v="470"/>
    <n v="8"/>
    <s v="7306"/>
    <s v="73069505"/>
    <s v="COMPRAS MANTENIMIENTO Y REPARACIONES VARIOS"/>
    <x v="110"/>
    <n v="0"/>
    <n v="10197709.140000001"/>
    <n v="0"/>
    <n v="10197709.140000001"/>
  </r>
  <r>
    <n v="471"/>
    <n v="8"/>
    <s v="7306"/>
    <s v="73069520"/>
    <s v="IVA MAYOR VALOR DE ACTIVOS FIJOS"/>
    <x v="110"/>
    <n v="0"/>
    <n v="370500"/>
    <n v="370500"/>
    <n v="0"/>
  </r>
  <r>
    <n v="472"/>
    <n v="8"/>
    <s v="7360"/>
    <s v="73602801"/>
    <s v="EQUIPO DE COMPUTACION Y COMUNICACION"/>
    <x v="110"/>
    <n v="0"/>
    <n v="116025"/>
    <n v="116025"/>
    <n v="0"/>
  </r>
  <r>
    <n v="473"/>
    <n v="8"/>
    <s v="7401"/>
    <s v="74010101"/>
    <s v="SERV. EXTERNOS DE PRODUCCIÓN"/>
    <x v="110"/>
    <n v="0"/>
    <n v="1498446651.4000001"/>
    <n v="1498446651.4000001"/>
    <n v="0"/>
  </r>
  <r>
    <n v="474"/>
    <n v="8"/>
    <s v="9999"/>
    <s v="99999999"/>
    <s v="CIERRE DE AÑO"/>
    <x v="109"/>
    <n v="682443014.75"/>
    <n v="0"/>
    <n v="0"/>
    <n v="1130666906.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1EBDD4-5A66-714C-8CBE-C788594507EF}" name="TablaDinámica7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B3:D115" firstHeaderRow="0" firstDataRow="1" firstDataCol="1"/>
  <pivotFields count="10">
    <pivotField numFmtId="164" showAll="0"/>
    <pivotField numFmtId="164" showAll="0"/>
    <pivotField showAll="0"/>
    <pivotField showAll="0"/>
    <pivotField showAll="0"/>
    <pivotField axis="axisRow" showAll="0">
      <items count="116">
        <item x="0"/>
        <item x="1"/>
        <item x="2"/>
        <item x="3"/>
        <item x="4"/>
        <item x="5"/>
        <item x="7"/>
        <item x="8"/>
        <item x="9"/>
        <item x="11"/>
        <item x="10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5"/>
        <item x="24"/>
        <item x="27"/>
        <item x="26"/>
        <item x="28"/>
        <item x="29"/>
        <item x="30"/>
        <item x="31"/>
        <item m="1" x="113"/>
        <item m="1" x="112"/>
        <item x="34"/>
        <item x="35"/>
        <item x="37"/>
        <item x="32"/>
        <item x="39"/>
        <item x="38"/>
        <item x="41"/>
        <item x="40"/>
        <item x="33"/>
        <item x="36"/>
        <item x="42"/>
        <item x="43"/>
        <item x="45"/>
        <item x="47"/>
        <item x="48"/>
        <item x="44"/>
        <item x="46"/>
        <item x="49"/>
        <item x="50"/>
        <item x="51"/>
        <item x="52"/>
        <item x="53"/>
        <item x="110"/>
        <item x="58"/>
        <item x="63"/>
        <item x="60"/>
        <item x="62"/>
        <item x="61"/>
        <item x="59"/>
        <item x="66"/>
        <item x="64"/>
        <item x="76"/>
        <item x="69"/>
        <item x="70"/>
        <item x="71"/>
        <item x="74"/>
        <item x="68"/>
        <item x="72"/>
        <item x="65"/>
        <item x="77"/>
        <item x="75"/>
        <item x="73"/>
        <item x="67"/>
        <item x="78"/>
        <item x="79"/>
        <item x="80"/>
        <item x="85"/>
        <item x="82"/>
        <item x="84"/>
        <item x="83"/>
        <item x="81"/>
        <item x="91"/>
        <item x="96"/>
        <item x="89"/>
        <item x="86"/>
        <item x="88"/>
        <item x="94"/>
        <item x="90"/>
        <item x="87"/>
        <item x="93"/>
        <item x="92"/>
        <item x="95"/>
        <item x="98"/>
        <item x="97"/>
        <item x="106"/>
        <item x="100"/>
        <item x="105"/>
        <item x="107"/>
        <item x="104"/>
        <item x="54"/>
        <item x="57"/>
        <item x="102"/>
        <item x="101"/>
        <item x="103"/>
        <item x="99"/>
        <item x="55"/>
        <item x="56"/>
        <item x="108"/>
        <item x="109"/>
        <item m="1" x="111"/>
        <item m="1" x="114"/>
        <item x="6"/>
        <item t="default"/>
      </items>
    </pivotField>
    <pivotField dataField="1" numFmtId="164" showAll="0"/>
    <pivotField numFmtId="164" showAll="0"/>
    <pivotField numFmtId="164" showAll="0"/>
    <pivotField dataField="1" numFmtId="164" showAll="0"/>
  </pivotFields>
  <rowFields count="1">
    <field x="5"/>
  </rowFields>
  <rowItems count="1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4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Saldo Final 2022" fld="9" baseField="0" baseItem="0"/>
    <dataField name="Suma de Saldo Inicial 2021" fld="6" baseField="0" baseItem="0"/>
  </dataFields>
  <formats count="11">
    <format dxfId="10">
      <pivotArea type="all" dataOnly="0" outline="0" fieldPosition="0"/>
    </format>
    <format dxfId="9">
      <pivotArea outline="0" collapsedLevelsAreSubtotals="1" fieldPosition="0"/>
    </format>
    <format dxfId="8">
      <pivotArea field="5" type="button" dataOnly="0" labelOnly="1" outline="0" axis="axisRow" fieldPosition="0"/>
    </format>
    <format dxfId="7">
      <pivotArea dataOnly="0" labelOnly="1" fieldPosition="0">
        <references count="1">
          <reference field="5" count="50">
            <x v="0"/>
            <x v="1"/>
            <x v="2"/>
            <x v="3"/>
            <x v="4"/>
            <x v="5"/>
            <x v="10"/>
            <x v="43"/>
            <x v="44"/>
            <x v="48"/>
            <x v="50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5"/>
            <x v="87"/>
            <x v="89"/>
            <x v="91"/>
            <x v="92"/>
            <x v="94"/>
            <x v="95"/>
            <x v="96"/>
            <x v="109"/>
            <x v="111"/>
          </reference>
        </references>
      </pivotArea>
    </format>
    <format dxfId="6">
      <pivotArea dataOnly="0" labelOnly="1" fieldPosition="0">
        <references count="1">
          <reference field="5" count="50">
            <x v="6"/>
            <x v="7"/>
            <x v="8"/>
            <x v="11"/>
            <x v="12"/>
            <x v="13"/>
            <x v="14"/>
            <x v="15"/>
            <x v="17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6"/>
            <x v="37"/>
            <x v="38"/>
            <x v="40"/>
            <x v="45"/>
            <x v="46"/>
            <x v="47"/>
            <x v="49"/>
            <x v="53"/>
            <x v="54"/>
            <x v="84"/>
            <x v="86"/>
            <x v="88"/>
            <x v="90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10"/>
          </reference>
        </references>
      </pivotArea>
    </format>
    <format dxfId="5">
      <pivotArea dataOnly="0" labelOnly="1" fieldPosition="0">
        <references count="1">
          <reference field="5" count="5">
            <x v="16"/>
            <x v="18"/>
            <x v="51"/>
            <x v="52"/>
            <x v="112"/>
          </reference>
        </references>
      </pivotArea>
    </format>
    <format dxfId="4">
      <pivotArea dataOnly="0" labelOnly="1" grandRow="1" outline="0" fieldPosition="0"/>
    </format>
    <format dxfId="3">
      <pivotArea collapsedLevelsAreSubtotals="1" fieldPosition="0">
        <references count="2">
          <reference field="4294967294" count="1" selected="0">
            <x v="0"/>
          </reference>
          <reference field="5" count="1">
            <x v="15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0"/>
          </reference>
          <reference field="5" count="1">
            <x v="97"/>
          </reference>
        </references>
      </pivotArea>
    </format>
    <format dxfId="1">
      <pivotArea collapsedLevelsAreSubtotals="1" fieldPosition="0">
        <references count="2">
          <reference field="4294967294" count="1" selected="0">
            <x v="0"/>
          </reference>
          <reference field="5" count="1">
            <x v="83"/>
          </reference>
        </references>
      </pivotArea>
    </format>
    <format dxfId="0">
      <pivotArea collapsedLevelsAreSubtotals="1" fieldPosition="0">
        <references count="2">
          <reference field="4294967294" count="1" selected="0">
            <x v="0"/>
          </reference>
          <reference field="5" count="1">
            <x v="7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0B03A-0432-BA4E-9F73-06E29680B305}">
  <dimension ref="A1:J480"/>
  <sheetViews>
    <sheetView zoomScale="110" zoomScaleNormal="110" workbookViewId="0"/>
  </sheetViews>
  <sheetFormatPr baseColWidth="10" defaultColWidth="10.85546875" defaultRowHeight="15" x14ac:dyDescent="0.25"/>
  <cols>
    <col min="1" max="1" width="4.140625" style="1" bestFit="1" customWidth="1"/>
    <col min="2" max="2" width="5.42578125" style="1" bestFit="1" customWidth="1"/>
    <col min="3" max="3" width="6.140625" style="1" bestFit="1" customWidth="1"/>
    <col min="4" max="4" width="13.85546875" style="1" bestFit="1" customWidth="1"/>
    <col min="5" max="5" width="55.85546875" style="1" customWidth="1"/>
    <col min="6" max="6" width="42.28515625" style="1" customWidth="1"/>
    <col min="7" max="7" width="14.7109375" style="1" bestFit="1" customWidth="1"/>
    <col min="8" max="8" width="17.42578125" style="1" bestFit="1" customWidth="1"/>
    <col min="9" max="9" width="18" style="1" bestFit="1" customWidth="1"/>
    <col min="10" max="10" width="14.7109375" style="1" bestFit="1" customWidth="1"/>
    <col min="11" max="16384" width="10.85546875" style="1"/>
  </cols>
  <sheetData>
    <row r="1" spans="1:10" s="6" customFormat="1" x14ac:dyDescent="0.25">
      <c r="A1" s="6" t="s">
        <v>803</v>
      </c>
      <c r="B1" s="6" t="s">
        <v>804</v>
      </c>
      <c r="C1" s="6" t="s">
        <v>958</v>
      </c>
      <c r="D1" s="6" t="s">
        <v>0</v>
      </c>
      <c r="E1" s="6" t="s">
        <v>1</v>
      </c>
      <c r="F1" s="37" t="s">
        <v>839</v>
      </c>
      <c r="G1" s="6" t="s">
        <v>947</v>
      </c>
      <c r="H1" s="6" t="s">
        <v>2</v>
      </c>
      <c r="I1" s="6" t="s">
        <v>3</v>
      </c>
      <c r="J1" s="6" t="s">
        <v>948</v>
      </c>
    </row>
    <row r="2" spans="1:10" x14ac:dyDescent="0.25">
      <c r="A2" s="1">
        <v>1</v>
      </c>
      <c r="B2" s="1">
        <f t="shared" ref="B2:B66" si="0">LEN(D2)</f>
        <v>8</v>
      </c>
      <c r="C2" s="1" t="str">
        <f>MID(D2,1,4)</f>
        <v>1105</v>
      </c>
      <c r="D2" s="1" t="s">
        <v>4</v>
      </c>
      <c r="E2" s="1" t="s">
        <v>5</v>
      </c>
      <c r="F2" s="38" t="s">
        <v>840</v>
      </c>
      <c r="G2" s="1">
        <v>0</v>
      </c>
      <c r="H2" s="1">
        <v>2323700</v>
      </c>
      <c r="I2" s="1">
        <v>2323700</v>
      </c>
      <c r="J2" s="1">
        <v>0</v>
      </c>
    </row>
    <row r="3" spans="1:10" x14ac:dyDescent="0.25">
      <c r="A3" s="1">
        <v>2</v>
      </c>
      <c r="B3" s="1">
        <f t="shared" si="0"/>
        <v>8</v>
      </c>
      <c r="C3" s="1" t="str">
        <f t="shared" ref="C3:C67" si="1">MID(D3,1,4)</f>
        <v>1105</v>
      </c>
      <c r="D3" s="1" t="s">
        <v>6</v>
      </c>
      <c r="E3" s="1" t="s">
        <v>7</v>
      </c>
      <c r="F3" s="38" t="s">
        <v>840</v>
      </c>
      <c r="G3" s="1">
        <v>446675</v>
      </c>
      <c r="H3" s="1">
        <v>1125100</v>
      </c>
      <c r="I3" s="1">
        <v>343700</v>
      </c>
      <c r="J3" s="1">
        <v>1228075</v>
      </c>
    </row>
    <row r="4" spans="1:10" x14ac:dyDescent="0.25">
      <c r="A4" s="1">
        <v>3</v>
      </c>
      <c r="B4" s="1">
        <f t="shared" si="0"/>
        <v>8</v>
      </c>
      <c r="C4" s="1" t="str">
        <f t="shared" si="1"/>
        <v>1105</v>
      </c>
      <c r="D4" s="1" t="s">
        <v>8</v>
      </c>
      <c r="E4" s="1" t="s">
        <v>9</v>
      </c>
      <c r="F4" s="38" t="s">
        <v>840</v>
      </c>
      <c r="G4" s="1">
        <v>1500000</v>
      </c>
      <c r="H4" s="1">
        <v>0</v>
      </c>
      <c r="I4" s="1">
        <v>0</v>
      </c>
      <c r="J4" s="1">
        <v>1500000</v>
      </c>
    </row>
    <row r="5" spans="1:10" x14ac:dyDescent="0.25">
      <c r="A5" s="1">
        <v>4</v>
      </c>
      <c r="B5" s="1">
        <f t="shared" si="0"/>
        <v>8</v>
      </c>
      <c r="C5" s="1" t="str">
        <f t="shared" si="1"/>
        <v>1105</v>
      </c>
      <c r="D5" s="1" t="s">
        <v>10</v>
      </c>
      <c r="E5" s="1" t="s">
        <v>11</v>
      </c>
      <c r="F5" s="38" t="s">
        <v>840</v>
      </c>
      <c r="G5" s="1">
        <v>0</v>
      </c>
      <c r="H5" s="1">
        <v>1300000</v>
      </c>
      <c r="I5" s="1">
        <v>0</v>
      </c>
      <c r="J5" s="1">
        <v>1300000</v>
      </c>
    </row>
    <row r="6" spans="1:10" x14ac:dyDescent="0.25">
      <c r="A6" s="1">
        <v>5</v>
      </c>
      <c r="B6" s="1">
        <f t="shared" si="0"/>
        <v>8</v>
      </c>
      <c r="C6" s="1" t="str">
        <f t="shared" si="1"/>
        <v>1110</v>
      </c>
      <c r="D6" s="1" t="s">
        <v>12</v>
      </c>
      <c r="E6" s="1" t="s">
        <v>13</v>
      </c>
      <c r="F6" s="38" t="s">
        <v>841</v>
      </c>
      <c r="G6" s="1">
        <v>186731350.40000001</v>
      </c>
      <c r="H6" s="1">
        <v>11259069758.48</v>
      </c>
      <c r="I6" s="1">
        <v>11445801108.879999</v>
      </c>
      <c r="J6" s="1">
        <v>0</v>
      </c>
    </row>
    <row r="7" spans="1:10" x14ac:dyDescent="0.25">
      <c r="A7" s="1">
        <v>6</v>
      </c>
      <c r="B7" s="1">
        <f t="shared" si="0"/>
        <v>8</v>
      </c>
      <c r="C7" s="1" t="str">
        <f t="shared" si="1"/>
        <v>1110</v>
      </c>
      <c r="D7" s="1" t="s">
        <v>14</v>
      </c>
      <c r="E7" s="1" t="s">
        <v>15</v>
      </c>
      <c r="F7" s="38" t="s">
        <v>841</v>
      </c>
      <c r="G7" s="1">
        <v>41911700.829999998</v>
      </c>
      <c r="H7" s="1">
        <v>1172111447.6600001</v>
      </c>
      <c r="I7" s="1">
        <v>1196627056.6400001</v>
      </c>
      <c r="J7" s="1">
        <v>17396091.850000001</v>
      </c>
    </row>
    <row r="8" spans="1:10" x14ac:dyDescent="0.25">
      <c r="A8" s="1">
        <v>7</v>
      </c>
      <c r="B8" s="1">
        <f t="shared" si="0"/>
        <v>8</v>
      </c>
      <c r="C8" s="1" t="str">
        <f t="shared" si="1"/>
        <v>1110</v>
      </c>
      <c r="D8" s="1" t="s">
        <v>16</v>
      </c>
      <c r="E8" s="1" t="s">
        <v>17</v>
      </c>
      <c r="F8" s="38" t="s">
        <v>841</v>
      </c>
      <c r="G8" s="1">
        <v>328041.83</v>
      </c>
      <c r="H8" s="1">
        <v>0</v>
      </c>
      <c r="I8" s="1">
        <v>0</v>
      </c>
      <c r="J8" s="1">
        <v>328041.83</v>
      </c>
    </row>
    <row r="9" spans="1:10" x14ac:dyDescent="0.25">
      <c r="A9" s="1">
        <v>8</v>
      </c>
      <c r="B9" s="1">
        <f t="shared" si="0"/>
        <v>8</v>
      </c>
      <c r="C9" s="1" t="str">
        <f t="shared" si="1"/>
        <v>1110</v>
      </c>
      <c r="D9" s="1" t="s">
        <v>18</v>
      </c>
      <c r="E9" s="1" t="s">
        <v>19</v>
      </c>
      <c r="F9" s="38" t="s">
        <v>841</v>
      </c>
      <c r="G9" s="1">
        <v>219262.65</v>
      </c>
      <c r="H9" s="1">
        <v>0</v>
      </c>
      <c r="I9" s="1">
        <v>0</v>
      </c>
      <c r="J9" s="1">
        <v>219262.65</v>
      </c>
    </row>
    <row r="10" spans="1:10" x14ac:dyDescent="0.25">
      <c r="A10" s="1">
        <v>9</v>
      </c>
      <c r="B10" s="1">
        <f t="shared" si="0"/>
        <v>8</v>
      </c>
      <c r="C10" s="1" t="str">
        <f t="shared" si="1"/>
        <v>1110</v>
      </c>
      <c r="D10" s="1" t="s">
        <v>20</v>
      </c>
      <c r="E10" s="1" t="s">
        <v>21</v>
      </c>
      <c r="F10" s="38" t="s">
        <v>841</v>
      </c>
      <c r="G10" s="1">
        <v>32300184.43</v>
      </c>
      <c r="H10" s="1">
        <v>906354841.64999998</v>
      </c>
      <c r="I10" s="1">
        <v>826326459</v>
      </c>
      <c r="J10" s="1">
        <v>112328567.08</v>
      </c>
    </row>
    <row r="11" spans="1:10" x14ac:dyDescent="0.25">
      <c r="A11" s="1">
        <v>10</v>
      </c>
      <c r="B11" s="1">
        <f t="shared" si="0"/>
        <v>8</v>
      </c>
      <c r="C11" s="1" t="str">
        <f t="shared" si="1"/>
        <v>1110</v>
      </c>
      <c r="D11" s="1" t="s">
        <v>22</v>
      </c>
      <c r="E11" s="1" t="s">
        <v>23</v>
      </c>
      <c r="F11" s="38" t="s">
        <v>841</v>
      </c>
      <c r="G11" s="1">
        <v>0</v>
      </c>
      <c r="H11" s="1">
        <v>45000000</v>
      </c>
      <c r="I11" s="1">
        <v>45000000</v>
      </c>
      <c r="J11" s="1">
        <v>0</v>
      </c>
    </row>
    <row r="12" spans="1:10" x14ac:dyDescent="0.25">
      <c r="A12" s="1">
        <v>11</v>
      </c>
      <c r="B12" s="1">
        <f t="shared" si="0"/>
        <v>8</v>
      </c>
      <c r="C12" s="1" t="str">
        <f t="shared" si="1"/>
        <v>1110</v>
      </c>
      <c r="D12" s="1" t="s">
        <v>24</v>
      </c>
      <c r="E12" s="1" t="s">
        <v>25</v>
      </c>
      <c r="F12" s="38" t="s">
        <v>842</v>
      </c>
      <c r="G12" s="1">
        <v>17545171.199999999</v>
      </c>
      <c r="H12" s="1">
        <v>221095524221.92999</v>
      </c>
      <c r="I12" s="1">
        <v>220689823839.48999</v>
      </c>
      <c r="J12" s="1">
        <v>423245553.63999999</v>
      </c>
    </row>
    <row r="13" spans="1:10" x14ac:dyDescent="0.25">
      <c r="A13" s="1">
        <v>12</v>
      </c>
      <c r="B13" s="1">
        <f t="shared" si="0"/>
        <v>8</v>
      </c>
      <c r="C13" s="1" t="str">
        <f t="shared" si="1"/>
        <v>1120</v>
      </c>
      <c r="D13" s="1" t="s">
        <v>26</v>
      </c>
      <c r="E13" s="1" t="s">
        <v>27</v>
      </c>
      <c r="F13" s="38" t="s">
        <v>841</v>
      </c>
      <c r="G13" s="1">
        <v>3737.82</v>
      </c>
      <c r="H13" s="1">
        <v>71105630</v>
      </c>
      <c r="I13" s="1">
        <v>71001030.590000004</v>
      </c>
      <c r="J13" s="1">
        <v>108337.23</v>
      </c>
    </row>
    <row r="14" spans="1:10" x14ac:dyDescent="0.25">
      <c r="A14" s="1">
        <v>13</v>
      </c>
      <c r="B14" s="1">
        <f t="shared" si="0"/>
        <v>8</v>
      </c>
      <c r="C14" s="1" t="str">
        <f t="shared" si="1"/>
        <v>1120</v>
      </c>
      <c r="D14" s="1" t="s">
        <v>28</v>
      </c>
      <c r="E14" s="1" t="s">
        <v>29</v>
      </c>
      <c r="F14" s="38" t="s">
        <v>841</v>
      </c>
      <c r="G14" s="1">
        <v>0</v>
      </c>
      <c r="H14" s="1">
        <v>46464876</v>
      </c>
      <c r="I14" s="1">
        <v>46464876</v>
      </c>
      <c r="J14" s="1">
        <v>0</v>
      </c>
    </row>
    <row r="15" spans="1:10" x14ac:dyDescent="0.25">
      <c r="A15" s="1">
        <v>14</v>
      </c>
      <c r="B15" s="1">
        <f t="shared" si="0"/>
        <v>8</v>
      </c>
      <c r="C15" s="1" t="str">
        <f t="shared" si="1"/>
        <v>1305</v>
      </c>
      <c r="D15" s="1" t="s">
        <v>30</v>
      </c>
      <c r="E15" s="1" t="s">
        <v>31</v>
      </c>
      <c r="F15" s="38" t="s">
        <v>843</v>
      </c>
      <c r="G15" s="1">
        <v>1984279719.5699999</v>
      </c>
      <c r="H15" s="1">
        <v>12254114297.24</v>
      </c>
      <c r="I15" s="1">
        <v>12571210081.889999</v>
      </c>
      <c r="J15" s="1">
        <v>1667183934.9200001</v>
      </c>
    </row>
    <row r="16" spans="1:10" x14ac:dyDescent="0.25">
      <c r="A16" s="1">
        <v>15</v>
      </c>
      <c r="B16" s="1">
        <f t="shared" si="0"/>
        <v>8</v>
      </c>
      <c r="C16" s="1" t="str">
        <f t="shared" si="1"/>
        <v>1305</v>
      </c>
      <c r="D16" s="1" t="s">
        <v>32</v>
      </c>
      <c r="E16" s="1" t="s">
        <v>33</v>
      </c>
      <c r="F16" s="38" t="s">
        <v>844</v>
      </c>
      <c r="G16" s="1">
        <v>0</v>
      </c>
      <c r="H16" s="1">
        <v>721185511.05999994</v>
      </c>
      <c r="I16" s="1">
        <v>721185511.05999994</v>
      </c>
      <c r="J16" s="1">
        <v>0</v>
      </c>
    </row>
    <row r="17" spans="1:10" x14ac:dyDescent="0.25">
      <c r="A17" s="1">
        <v>16</v>
      </c>
      <c r="B17" s="1">
        <f t="shared" si="0"/>
        <v>8</v>
      </c>
      <c r="C17" s="1" t="str">
        <f t="shared" si="1"/>
        <v>1305</v>
      </c>
      <c r="D17" s="1" t="s">
        <v>35</v>
      </c>
      <c r="E17" s="1" t="s">
        <v>34</v>
      </c>
      <c r="F17" s="38" t="s">
        <v>845</v>
      </c>
      <c r="G17" s="1">
        <v>0</v>
      </c>
      <c r="H17" s="1">
        <v>5752363.5499999998</v>
      </c>
      <c r="I17" s="1">
        <v>5752363.5499999998</v>
      </c>
      <c r="J17" s="1">
        <v>0</v>
      </c>
    </row>
    <row r="18" spans="1:10" x14ac:dyDescent="0.25">
      <c r="A18" s="1">
        <v>17</v>
      </c>
      <c r="B18" s="1">
        <f t="shared" ref="B18" si="2">LEN(D18)</f>
        <v>8</v>
      </c>
      <c r="C18" s="1" t="str">
        <f t="shared" ref="C18" si="3">MID(D18,1,4)</f>
        <v>1325</v>
      </c>
      <c r="D18" s="1" t="s">
        <v>1131</v>
      </c>
      <c r="E18" s="1" t="s">
        <v>1130</v>
      </c>
      <c r="F18" s="38" t="s">
        <v>1134</v>
      </c>
      <c r="G18" s="1">
        <v>0</v>
      </c>
      <c r="H18" s="1">
        <v>84882000</v>
      </c>
      <c r="I18" s="1">
        <v>0</v>
      </c>
      <c r="J18" s="1">
        <v>84882000</v>
      </c>
    </row>
    <row r="19" spans="1:10" x14ac:dyDescent="0.25">
      <c r="A19" s="1">
        <v>18</v>
      </c>
      <c r="B19" s="1">
        <f t="shared" si="0"/>
        <v>8</v>
      </c>
      <c r="C19" s="1" t="str">
        <f t="shared" si="1"/>
        <v>1330</v>
      </c>
      <c r="D19" s="1" t="s">
        <v>36</v>
      </c>
      <c r="E19" s="1" t="s">
        <v>37</v>
      </c>
      <c r="F19" s="38" t="s">
        <v>846</v>
      </c>
      <c r="G19" s="1">
        <v>113701788</v>
      </c>
      <c r="H19" s="1">
        <v>794912806.48000002</v>
      </c>
      <c r="I19" s="1">
        <v>805053188.27999997</v>
      </c>
      <c r="J19" s="1">
        <v>103561406.2</v>
      </c>
    </row>
    <row r="20" spans="1:10" x14ac:dyDescent="0.25">
      <c r="A20" s="1">
        <v>19</v>
      </c>
      <c r="B20" s="1">
        <f t="shared" si="0"/>
        <v>8</v>
      </c>
      <c r="C20" s="1" t="str">
        <f t="shared" si="1"/>
        <v>1330</v>
      </c>
      <c r="D20" s="1" t="s">
        <v>38</v>
      </c>
      <c r="E20" s="1" t="s">
        <v>39</v>
      </c>
      <c r="F20" s="38" t="s">
        <v>847</v>
      </c>
      <c r="G20" s="1">
        <v>0</v>
      </c>
      <c r="H20" s="1">
        <v>49853527</v>
      </c>
      <c r="I20" s="1">
        <v>49271807</v>
      </c>
      <c r="J20" s="1">
        <v>581720</v>
      </c>
    </row>
    <row r="21" spans="1:10" x14ac:dyDescent="0.25">
      <c r="A21" s="1">
        <v>20</v>
      </c>
      <c r="B21" s="1">
        <f t="shared" si="0"/>
        <v>8</v>
      </c>
      <c r="C21" s="1" t="str">
        <f t="shared" si="1"/>
        <v>1330</v>
      </c>
      <c r="D21" s="1" t="s">
        <v>41</v>
      </c>
      <c r="E21" s="1" t="s">
        <v>40</v>
      </c>
      <c r="F21" s="38" t="s">
        <v>849</v>
      </c>
      <c r="G21" s="1">
        <v>0</v>
      </c>
      <c r="H21" s="1">
        <v>815615</v>
      </c>
      <c r="I21" s="1">
        <v>815615</v>
      </c>
      <c r="J21" s="1">
        <v>0</v>
      </c>
    </row>
    <row r="22" spans="1:10" x14ac:dyDescent="0.25">
      <c r="A22" s="1">
        <v>21</v>
      </c>
      <c r="B22" s="1">
        <f t="shared" si="0"/>
        <v>8</v>
      </c>
      <c r="C22" s="1" t="str">
        <f t="shared" si="1"/>
        <v>1335</v>
      </c>
      <c r="D22" s="1" t="s">
        <v>42</v>
      </c>
      <c r="E22" s="1" t="s">
        <v>43</v>
      </c>
      <c r="F22" s="38" t="s">
        <v>846</v>
      </c>
      <c r="G22" s="1">
        <v>351569563.24000001</v>
      </c>
      <c r="H22" s="1">
        <v>294765459</v>
      </c>
      <c r="I22" s="1">
        <v>646335022.24000001</v>
      </c>
      <c r="J22" s="1">
        <v>0</v>
      </c>
    </row>
    <row r="23" spans="1:10" x14ac:dyDescent="0.25">
      <c r="A23" s="1">
        <v>22</v>
      </c>
      <c r="B23" s="1">
        <f t="shared" si="0"/>
        <v>8</v>
      </c>
      <c r="C23" s="1" t="str">
        <f t="shared" si="1"/>
        <v>1355</v>
      </c>
      <c r="D23" s="1" t="s">
        <v>45</v>
      </c>
      <c r="E23" s="1" t="s">
        <v>44</v>
      </c>
      <c r="F23" s="38" t="s">
        <v>848</v>
      </c>
      <c r="G23" s="1">
        <v>0</v>
      </c>
      <c r="H23" s="1">
        <v>125336000</v>
      </c>
      <c r="I23" s="1">
        <v>0</v>
      </c>
      <c r="J23" s="1">
        <v>125336000</v>
      </c>
    </row>
    <row r="24" spans="1:10" x14ac:dyDescent="0.25">
      <c r="A24" s="1">
        <v>23</v>
      </c>
      <c r="B24" s="1">
        <f t="shared" si="0"/>
        <v>8</v>
      </c>
      <c r="C24" s="1" t="str">
        <f t="shared" si="1"/>
        <v>1355</v>
      </c>
      <c r="D24" s="1" t="s">
        <v>46</v>
      </c>
      <c r="E24" s="1" t="s">
        <v>47</v>
      </c>
      <c r="F24" s="38" t="s">
        <v>848</v>
      </c>
      <c r="G24" s="1">
        <v>0</v>
      </c>
      <c r="H24" s="1">
        <v>251016088.33000001</v>
      </c>
      <c r="I24" s="1">
        <v>251016088.33000001</v>
      </c>
      <c r="J24" s="1">
        <v>0</v>
      </c>
    </row>
    <row r="25" spans="1:10" x14ac:dyDescent="0.25">
      <c r="A25" s="1">
        <v>24</v>
      </c>
      <c r="B25" s="1">
        <f t="shared" si="0"/>
        <v>8</v>
      </c>
      <c r="C25" s="1" t="str">
        <f t="shared" si="1"/>
        <v>1355</v>
      </c>
      <c r="D25" s="1" t="s">
        <v>48</v>
      </c>
      <c r="E25" s="1" t="s">
        <v>47</v>
      </c>
      <c r="F25" s="38" t="s">
        <v>848</v>
      </c>
      <c r="G25" s="1">
        <v>0</v>
      </c>
      <c r="H25" s="1">
        <v>9221343.4299999997</v>
      </c>
      <c r="I25" s="1">
        <v>9221343.4299999997</v>
      </c>
      <c r="J25" s="1">
        <v>0</v>
      </c>
    </row>
    <row r="26" spans="1:10" x14ac:dyDescent="0.25">
      <c r="A26" s="1">
        <v>25</v>
      </c>
      <c r="B26" s="1">
        <f t="shared" si="0"/>
        <v>8</v>
      </c>
      <c r="C26" s="1" t="str">
        <f t="shared" si="1"/>
        <v>1355</v>
      </c>
      <c r="D26" s="1" t="s">
        <v>49</v>
      </c>
      <c r="E26" s="1" t="s">
        <v>50</v>
      </c>
      <c r="F26" s="38" t="s">
        <v>848</v>
      </c>
      <c r="G26" s="1">
        <v>0</v>
      </c>
      <c r="H26" s="1">
        <v>45219741.119999997</v>
      </c>
      <c r="I26" s="1">
        <v>45219741.119999997</v>
      </c>
      <c r="J26" s="1">
        <v>0</v>
      </c>
    </row>
    <row r="27" spans="1:10" x14ac:dyDescent="0.25">
      <c r="A27" s="1">
        <v>26</v>
      </c>
      <c r="B27" s="1">
        <f t="shared" si="0"/>
        <v>8</v>
      </c>
      <c r="C27" s="1" t="str">
        <f t="shared" si="1"/>
        <v>1355</v>
      </c>
      <c r="D27" s="1" t="s">
        <v>51</v>
      </c>
      <c r="E27" s="1" t="s">
        <v>52</v>
      </c>
      <c r="F27" s="38" t="s">
        <v>848</v>
      </c>
      <c r="G27" s="1">
        <v>0</v>
      </c>
      <c r="H27" s="1">
        <v>115393</v>
      </c>
      <c r="I27" s="1">
        <v>115393</v>
      </c>
      <c r="J27" s="1">
        <v>0</v>
      </c>
    </row>
    <row r="28" spans="1:10" x14ac:dyDescent="0.25">
      <c r="A28" s="1">
        <v>27</v>
      </c>
      <c r="B28" s="1">
        <f t="shared" si="0"/>
        <v>8</v>
      </c>
      <c r="C28" s="1" t="str">
        <f t="shared" si="1"/>
        <v>1355</v>
      </c>
      <c r="D28" s="1" t="s">
        <v>53</v>
      </c>
      <c r="E28" s="1" t="s">
        <v>54</v>
      </c>
      <c r="F28" s="38" t="s">
        <v>848</v>
      </c>
      <c r="G28" s="1">
        <v>0</v>
      </c>
      <c r="H28" s="1">
        <v>100681</v>
      </c>
      <c r="I28" s="1">
        <v>100681</v>
      </c>
      <c r="J28" s="1">
        <v>0</v>
      </c>
    </row>
    <row r="29" spans="1:10" x14ac:dyDescent="0.25">
      <c r="A29" s="1">
        <v>28</v>
      </c>
      <c r="B29" s="1">
        <f t="shared" si="0"/>
        <v>8</v>
      </c>
      <c r="C29" s="1" t="str">
        <f t="shared" si="1"/>
        <v>1355</v>
      </c>
      <c r="D29" s="1" t="s">
        <v>56</v>
      </c>
      <c r="E29" s="1" t="s">
        <v>55</v>
      </c>
      <c r="F29" s="38" t="s">
        <v>946</v>
      </c>
      <c r="G29" s="1">
        <v>184711209.31999999</v>
      </c>
      <c r="H29" s="1">
        <v>130069176.54000001</v>
      </c>
      <c r="I29" s="1">
        <v>5840524.3300000001</v>
      </c>
      <c r="J29" s="1">
        <v>308939861.52999997</v>
      </c>
    </row>
    <row r="30" spans="1:10" x14ac:dyDescent="0.25">
      <c r="A30" s="1">
        <v>29</v>
      </c>
      <c r="B30" s="1">
        <f t="shared" si="0"/>
        <v>8</v>
      </c>
      <c r="C30" s="1" t="str">
        <f t="shared" si="1"/>
        <v>1355</v>
      </c>
      <c r="D30" s="1" t="s">
        <v>57</v>
      </c>
      <c r="E30" s="1" t="s">
        <v>58</v>
      </c>
      <c r="F30" s="38" t="s">
        <v>946</v>
      </c>
      <c r="G30" s="1">
        <v>-184711209.31999999</v>
      </c>
      <c r="H30" s="1">
        <v>44155711</v>
      </c>
      <c r="I30" s="1">
        <v>168384363.21000001</v>
      </c>
      <c r="J30" s="1">
        <v>-308939861.52999997</v>
      </c>
    </row>
    <row r="31" spans="1:10" x14ac:dyDescent="0.25">
      <c r="A31" s="1">
        <v>30</v>
      </c>
      <c r="B31" s="1">
        <f t="shared" si="0"/>
        <v>8</v>
      </c>
      <c r="C31" s="1" t="str">
        <f t="shared" si="1"/>
        <v>1355</v>
      </c>
      <c r="D31" s="1" t="s">
        <v>60</v>
      </c>
      <c r="E31" s="1" t="s">
        <v>59</v>
      </c>
      <c r="F31" s="38" t="s">
        <v>946</v>
      </c>
      <c r="G31" s="1">
        <v>66577689</v>
      </c>
      <c r="H31" s="1">
        <v>53231339.710000001</v>
      </c>
      <c r="I31" s="1">
        <v>5857420.71</v>
      </c>
      <c r="J31" s="1">
        <v>113951608</v>
      </c>
    </row>
    <row r="32" spans="1:10" x14ac:dyDescent="0.25">
      <c r="A32" s="1">
        <v>31</v>
      </c>
      <c r="B32" s="1">
        <f t="shared" si="0"/>
        <v>8</v>
      </c>
      <c r="C32" s="1" t="str">
        <f t="shared" si="1"/>
        <v>1355</v>
      </c>
      <c r="D32" s="1" t="s">
        <v>61</v>
      </c>
      <c r="E32" s="1" t="s">
        <v>59</v>
      </c>
      <c r="F32" s="38" t="s">
        <v>946</v>
      </c>
      <c r="G32" s="1">
        <v>0</v>
      </c>
      <c r="H32" s="1">
        <v>8556759.5800000001</v>
      </c>
      <c r="I32" s="1">
        <v>5013849.58</v>
      </c>
      <c r="J32" s="1">
        <v>3542910</v>
      </c>
    </row>
    <row r="33" spans="1:10" x14ac:dyDescent="0.25">
      <c r="A33" s="1">
        <v>32</v>
      </c>
      <c r="B33" s="1">
        <f t="shared" si="0"/>
        <v>8</v>
      </c>
      <c r="C33" s="1" t="str">
        <f t="shared" si="1"/>
        <v>1355</v>
      </c>
      <c r="D33" s="1" t="s">
        <v>62</v>
      </c>
      <c r="E33" s="1" t="s">
        <v>63</v>
      </c>
      <c r="F33" s="38" t="s">
        <v>946</v>
      </c>
      <c r="G33" s="1">
        <v>-66577689</v>
      </c>
      <c r="H33" s="1">
        <v>0</v>
      </c>
      <c r="I33" s="1">
        <v>50916829</v>
      </c>
      <c r="J33" s="1">
        <v>-117494518</v>
      </c>
    </row>
    <row r="34" spans="1:10" x14ac:dyDescent="0.25">
      <c r="A34" s="1">
        <v>33</v>
      </c>
      <c r="B34" s="1">
        <f t="shared" si="0"/>
        <v>8</v>
      </c>
      <c r="C34" s="1" t="str">
        <f t="shared" si="1"/>
        <v>1355</v>
      </c>
      <c r="D34" s="1" t="s">
        <v>64</v>
      </c>
      <c r="E34" s="1" t="s">
        <v>65</v>
      </c>
      <c r="F34" s="38" t="s">
        <v>946</v>
      </c>
      <c r="G34" s="1">
        <v>0</v>
      </c>
      <c r="H34" s="1">
        <v>21210000</v>
      </c>
      <c r="I34" s="1">
        <v>18802000</v>
      </c>
      <c r="J34" s="1">
        <v>2408000</v>
      </c>
    </row>
    <row r="35" spans="1:10" x14ac:dyDescent="0.25">
      <c r="A35" s="1">
        <v>34</v>
      </c>
      <c r="B35" s="1">
        <f t="shared" si="0"/>
        <v>8</v>
      </c>
      <c r="C35" s="1" t="str">
        <f t="shared" si="1"/>
        <v>1355</v>
      </c>
      <c r="D35" s="1" t="s">
        <v>66</v>
      </c>
      <c r="E35" s="1" t="s">
        <v>67</v>
      </c>
      <c r="F35" s="38" t="s">
        <v>946</v>
      </c>
      <c r="G35" s="1">
        <v>0</v>
      </c>
      <c r="H35" s="1">
        <v>38049000</v>
      </c>
      <c r="I35" s="1">
        <v>38049000</v>
      </c>
      <c r="J35" s="1">
        <v>0</v>
      </c>
    </row>
    <row r="36" spans="1:10" x14ac:dyDescent="0.25">
      <c r="A36" s="1">
        <v>35</v>
      </c>
      <c r="B36" s="1">
        <f t="shared" si="0"/>
        <v>8</v>
      </c>
      <c r="C36" s="1" t="str">
        <f t="shared" si="1"/>
        <v>1365</v>
      </c>
      <c r="D36" s="1" t="s">
        <v>68</v>
      </c>
      <c r="E36" s="1" t="s">
        <v>69</v>
      </c>
      <c r="F36" s="38" t="s">
        <v>847</v>
      </c>
      <c r="G36" s="1">
        <v>1200000</v>
      </c>
      <c r="H36" s="1">
        <v>12815600</v>
      </c>
      <c r="I36" s="1">
        <v>11615600</v>
      </c>
      <c r="J36" s="1">
        <v>2400000</v>
      </c>
    </row>
    <row r="37" spans="1:10" x14ac:dyDescent="0.25">
      <c r="A37" s="1">
        <v>36</v>
      </c>
      <c r="B37" s="1">
        <f t="shared" si="0"/>
        <v>8</v>
      </c>
      <c r="C37" s="1" t="str">
        <f t="shared" si="1"/>
        <v>1380</v>
      </c>
      <c r="D37" s="1" t="s">
        <v>71</v>
      </c>
      <c r="E37" s="1" t="s">
        <v>72</v>
      </c>
      <c r="F37" s="38" t="s">
        <v>849</v>
      </c>
      <c r="G37" s="1">
        <v>0</v>
      </c>
      <c r="H37" s="1">
        <v>3858452</v>
      </c>
      <c r="I37" s="1">
        <v>1091785</v>
      </c>
      <c r="J37" s="1">
        <v>2766667</v>
      </c>
    </row>
    <row r="38" spans="1:10" x14ac:dyDescent="0.25">
      <c r="A38" s="1">
        <v>37</v>
      </c>
      <c r="B38" s="1">
        <f t="shared" si="0"/>
        <v>8</v>
      </c>
      <c r="C38" s="1" t="str">
        <f t="shared" si="1"/>
        <v>1380</v>
      </c>
      <c r="D38" s="1" t="s">
        <v>73</v>
      </c>
      <c r="E38" s="1" t="s">
        <v>70</v>
      </c>
      <c r="F38" s="38" t="s">
        <v>849</v>
      </c>
      <c r="G38" s="1">
        <v>3000386</v>
      </c>
      <c r="H38" s="1">
        <v>141422674</v>
      </c>
      <c r="I38" s="1">
        <v>144423060</v>
      </c>
      <c r="J38" s="1">
        <v>0</v>
      </c>
    </row>
    <row r="39" spans="1:10" x14ac:dyDescent="0.25">
      <c r="A39" s="1">
        <v>38</v>
      </c>
      <c r="B39" s="1">
        <f t="shared" si="0"/>
        <v>8</v>
      </c>
      <c r="C39" s="1" t="str">
        <f t="shared" si="1"/>
        <v>1405</v>
      </c>
      <c r="D39" s="1" t="s">
        <v>75</v>
      </c>
      <c r="E39" s="1" t="s">
        <v>74</v>
      </c>
      <c r="F39" s="38" t="s">
        <v>850</v>
      </c>
      <c r="G39" s="1">
        <v>1039177160.25</v>
      </c>
      <c r="H39" s="1">
        <v>163972587717.81</v>
      </c>
      <c r="I39" s="1">
        <v>162865639351.06</v>
      </c>
      <c r="J39" s="1">
        <v>2146125527</v>
      </c>
    </row>
    <row r="40" spans="1:10" x14ac:dyDescent="0.25">
      <c r="A40" s="1">
        <v>39</v>
      </c>
      <c r="B40" s="1">
        <f t="shared" si="0"/>
        <v>8</v>
      </c>
      <c r="C40" s="1" t="str">
        <f t="shared" si="1"/>
        <v>1405</v>
      </c>
      <c r="D40" s="1" t="s">
        <v>76</v>
      </c>
      <c r="E40" s="1" t="s">
        <v>77</v>
      </c>
      <c r="F40" s="38" t="s">
        <v>850</v>
      </c>
      <c r="G40" s="1">
        <v>423420778.44999999</v>
      </c>
      <c r="H40" s="1">
        <v>3800717512.8499999</v>
      </c>
      <c r="I40" s="1">
        <v>3785441123.3000002</v>
      </c>
      <c r="J40" s="1">
        <v>438697168</v>
      </c>
    </row>
    <row r="41" spans="1:10" x14ac:dyDescent="0.25">
      <c r="A41" s="1">
        <v>40</v>
      </c>
      <c r="B41" s="1">
        <f t="shared" si="0"/>
        <v>8</v>
      </c>
      <c r="C41" s="1" t="str">
        <f t="shared" si="1"/>
        <v>1405</v>
      </c>
      <c r="D41" s="1" t="s">
        <v>78</v>
      </c>
      <c r="E41" s="1" t="s">
        <v>79</v>
      </c>
      <c r="F41" s="38" t="s">
        <v>850</v>
      </c>
      <c r="G41" s="1">
        <v>0</v>
      </c>
      <c r="H41" s="1">
        <v>129599034.11</v>
      </c>
      <c r="I41" s="1">
        <v>92447666.109999999</v>
      </c>
      <c r="J41" s="1">
        <v>37151368</v>
      </c>
    </row>
    <row r="42" spans="1:10" x14ac:dyDescent="0.25">
      <c r="A42" s="1">
        <v>41</v>
      </c>
      <c r="B42" s="1">
        <f t="shared" si="0"/>
        <v>8</v>
      </c>
      <c r="C42" s="1" t="str">
        <f t="shared" si="1"/>
        <v>1410</v>
      </c>
      <c r="D42" s="1" t="s">
        <v>80</v>
      </c>
      <c r="E42" s="1" t="s">
        <v>81</v>
      </c>
      <c r="F42" s="38" t="s">
        <v>851</v>
      </c>
      <c r="G42" s="1">
        <v>19991607.129999999</v>
      </c>
      <c r="H42" s="1">
        <v>10359086697.91</v>
      </c>
      <c r="I42" s="1">
        <v>10340751324.09</v>
      </c>
      <c r="J42" s="1">
        <v>38326980.950000003</v>
      </c>
    </row>
    <row r="43" spans="1:10" x14ac:dyDescent="0.25">
      <c r="A43" s="1">
        <v>42</v>
      </c>
      <c r="B43" s="1">
        <f t="shared" si="0"/>
        <v>8</v>
      </c>
      <c r="C43" s="1" t="str">
        <f t="shared" si="1"/>
        <v>1430</v>
      </c>
      <c r="D43" s="1" t="s">
        <v>82</v>
      </c>
      <c r="E43" s="1" t="s">
        <v>83</v>
      </c>
      <c r="F43" s="38" t="s">
        <v>852</v>
      </c>
      <c r="G43" s="1">
        <v>0</v>
      </c>
      <c r="H43" s="1">
        <v>344791081.13</v>
      </c>
      <c r="I43" s="1">
        <v>344791081.13</v>
      </c>
      <c r="J43" s="1">
        <v>0</v>
      </c>
    </row>
    <row r="44" spans="1:10" x14ac:dyDescent="0.25">
      <c r="A44" s="1">
        <v>43</v>
      </c>
      <c r="B44" s="1">
        <f t="shared" si="0"/>
        <v>8</v>
      </c>
      <c r="C44" s="1" t="str">
        <f t="shared" si="1"/>
        <v>1430</v>
      </c>
      <c r="D44" s="1" t="s">
        <v>84</v>
      </c>
      <c r="E44" s="1" t="s">
        <v>85</v>
      </c>
      <c r="F44" s="38" t="s">
        <v>852</v>
      </c>
      <c r="G44" s="1">
        <v>137122726.41999999</v>
      </c>
      <c r="H44" s="1">
        <v>5809200603.3900003</v>
      </c>
      <c r="I44" s="1">
        <v>5344926390.8100004</v>
      </c>
      <c r="J44" s="1">
        <v>601396939</v>
      </c>
    </row>
    <row r="45" spans="1:10" x14ac:dyDescent="0.25">
      <c r="A45" s="1">
        <v>44</v>
      </c>
      <c r="B45" s="1">
        <f t="shared" si="0"/>
        <v>8</v>
      </c>
      <c r="C45" s="1" t="str">
        <f t="shared" si="1"/>
        <v>1430</v>
      </c>
      <c r="D45" s="1" t="s">
        <v>86</v>
      </c>
      <c r="E45" s="1" t="s">
        <v>87</v>
      </c>
      <c r="F45" s="38" t="s">
        <v>852</v>
      </c>
      <c r="G45" s="1">
        <v>0</v>
      </c>
      <c r="H45" s="1">
        <v>2918649585.3600001</v>
      </c>
      <c r="I45" s="1">
        <v>2838061173.3600001</v>
      </c>
      <c r="J45" s="1">
        <v>80588412</v>
      </c>
    </row>
    <row r="46" spans="1:10" x14ac:dyDescent="0.25">
      <c r="A46" s="1">
        <v>45</v>
      </c>
      <c r="B46" s="1">
        <f t="shared" si="0"/>
        <v>8</v>
      </c>
      <c r="C46" s="1" t="str">
        <f t="shared" si="1"/>
        <v>1430</v>
      </c>
      <c r="D46" s="1" t="s">
        <v>88</v>
      </c>
      <c r="E46" s="1" t="s">
        <v>89</v>
      </c>
      <c r="F46" s="38" t="s">
        <v>852</v>
      </c>
      <c r="G46" s="1">
        <v>41055165.100000001</v>
      </c>
      <c r="H46" s="1">
        <v>4235662.3499999996</v>
      </c>
      <c r="I46" s="1">
        <v>9877310.4499999993</v>
      </c>
      <c r="J46" s="1">
        <v>35413517</v>
      </c>
    </row>
    <row r="47" spans="1:10" x14ac:dyDescent="0.25">
      <c r="A47" s="1">
        <v>46</v>
      </c>
      <c r="B47" s="1">
        <f t="shared" si="0"/>
        <v>8</v>
      </c>
      <c r="C47" s="1" t="str">
        <f t="shared" si="1"/>
        <v>1430</v>
      </c>
      <c r="D47" s="1" t="s">
        <v>90</v>
      </c>
      <c r="E47" s="1" t="s">
        <v>91</v>
      </c>
      <c r="F47" s="38" t="s">
        <v>852</v>
      </c>
      <c r="G47" s="1">
        <v>3444140.65</v>
      </c>
      <c r="H47" s="1">
        <v>219279123.93000001</v>
      </c>
      <c r="I47" s="1">
        <v>217007276.58000001</v>
      </c>
      <c r="J47" s="1">
        <v>5715988</v>
      </c>
    </row>
    <row r="48" spans="1:10" x14ac:dyDescent="0.25">
      <c r="A48" s="1">
        <v>47</v>
      </c>
      <c r="B48" s="1">
        <f t="shared" si="0"/>
        <v>8</v>
      </c>
      <c r="C48" s="1" t="str">
        <f t="shared" si="1"/>
        <v>1465</v>
      </c>
      <c r="D48" s="1" t="s">
        <v>93</v>
      </c>
      <c r="E48" s="1" t="s">
        <v>92</v>
      </c>
      <c r="F48" s="38" t="s">
        <v>853</v>
      </c>
      <c r="G48" s="1">
        <v>0</v>
      </c>
      <c r="H48" s="1">
        <v>804203021.00999999</v>
      </c>
      <c r="I48" s="1">
        <v>804203021.00999999</v>
      </c>
      <c r="J48" s="1">
        <v>0</v>
      </c>
    </row>
    <row r="49" spans="1:10" x14ac:dyDescent="0.25">
      <c r="A49" s="1">
        <v>48</v>
      </c>
      <c r="B49" s="1">
        <f t="shared" si="0"/>
        <v>8</v>
      </c>
      <c r="C49" s="1" t="str">
        <f t="shared" si="1"/>
        <v>1470</v>
      </c>
      <c r="D49" s="1" t="s">
        <v>94</v>
      </c>
      <c r="E49" s="1" t="s">
        <v>95</v>
      </c>
      <c r="F49" s="38" t="s">
        <v>854</v>
      </c>
      <c r="G49" s="1">
        <v>0</v>
      </c>
      <c r="H49" s="1">
        <v>1018086326.47</v>
      </c>
      <c r="I49" s="1">
        <v>1018086326.47</v>
      </c>
      <c r="J49" s="1">
        <v>0</v>
      </c>
    </row>
    <row r="50" spans="1:10" x14ac:dyDescent="0.25">
      <c r="A50" s="1">
        <v>49</v>
      </c>
      <c r="B50" s="1">
        <f t="shared" si="0"/>
        <v>8</v>
      </c>
      <c r="C50" s="1" t="str">
        <f t="shared" si="1"/>
        <v>1470</v>
      </c>
      <c r="D50" s="1" t="s">
        <v>96</v>
      </c>
      <c r="E50" s="1" t="s">
        <v>97</v>
      </c>
      <c r="F50" s="38" t="s">
        <v>854</v>
      </c>
      <c r="G50" s="1">
        <v>0</v>
      </c>
      <c r="H50" s="1">
        <v>3114089832.3899999</v>
      </c>
      <c r="I50" s="1">
        <v>2430608514.3899999</v>
      </c>
      <c r="J50" s="1">
        <v>683481318</v>
      </c>
    </row>
    <row r="51" spans="1:10" x14ac:dyDescent="0.25">
      <c r="A51" s="1">
        <v>50</v>
      </c>
      <c r="B51" s="1">
        <f t="shared" si="0"/>
        <v>8</v>
      </c>
      <c r="C51" s="1" t="str">
        <f t="shared" si="1"/>
        <v>1480</v>
      </c>
      <c r="D51" s="1" t="s">
        <v>99</v>
      </c>
      <c r="E51" s="1" t="s">
        <v>98</v>
      </c>
      <c r="F51" s="38" t="s">
        <v>854</v>
      </c>
      <c r="G51" s="1">
        <v>0</v>
      </c>
      <c r="H51" s="1">
        <v>81690058.5</v>
      </c>
      <c r="I51" s="1">
        <v>81690058.5</v>
      </c>
      <c r="J51" s="1">
        <v>0</v>
      </c>
    </row>
    <row r="52" spans="1:10" x14ac:dyDescent="0.25">
      <c r="A52" s="1">
        <v>51</v>
      </c>
      <c r="B52" s="1">
        <f t="shared" si="0"/>
        <v>8</v>
      </c>
      <c r="C52" s="1" t="str">
        <f t="shared" si="1"/>
        <v>1504</v>
      </c>
      <c r="D52" s="1" t="s">
        <v>101</v>
      </c>
      <c r="E52" s="1" t="s">
        <v>100</v>
      </c>
      <c r="F52" s="38" t="s">
        <v>855</v>
      </c>
      <c r="G52" s="1">
        <v>875802000</v>
      </c>
      <c r="H52" s="1">
        <v>0</v>
      </c>
      <c r="I52" s="1">
        <v>0</v>
      </c>
      <c r="J52" s="1">
        <v>875802000</v>
      </c>
    </row>
    <row r="53" spans="1:10" x14ac:dyDescent="0.25">
      <c r="A53" s="1">
        <v>52</v>
      </c>
      <c r="B53" s="1">
        <f t="shared" si="0"/>
        <v>8</v>
      </c>
      <c r="C53" s="1" t="str">
        <f t="shared" si="1"/>
        <v>1516</v>
      </c>
      <c r="D53" s="1" t="s">
        <v>104</v>
      </c>
      <c r="E53" s="1" t="s">
        <v>103</v>
      </c>
      <c r="F53" s="38" t="s">
        <v>856</v>
      </c>
      <c r="G53" s="1">
        <v>921687000</v>
      </c>
      <c r="H53" s="1">
        <v>0</v>
      </c>
      <c r="I53" s="1">
        <v>0</v>
      </c>
      <c r="J53" s="1">
        <v>921687000</v>
      </c>
    </row>
    <row r="54" spans="1:10" x14ac:dyDescent="0.25">
      <c r="A54" s="1">
        <v>53</v>
      </c>
      <c r="B54" s="1">
        <f t="shared" si="0"/>
        <v>8</v>
      </c>
      <c r="C54" s="1" t="str">
        <f t="shared" si="1"/>
        <v>1520</v>
      </c>
      <c r="D54" s="1" t="s">
        <v>106</v>
      </c>
      <c r="E54" s="1" t="s">
        <v>105</v>
      </c>
      <c r="F54" s="38" t="s">
        <v>857</v>
      </c>
      <c r="G54" s="1">
        <v>232985044</v>
      </c>
      <c r="H54" s="1">
        <v>117178821.09</v>
      </c>
      <c r="I54" s="1">
        <v>0</v>
      </c>
      <c r="J54" s="1">
        <v>350163865.08999997</v>
      </c>
    </row>
    <row r="55" spans="1:10" x14ac:dyDescent="0.25">
      <c r="A55" s="1">
        <v>54</v>
      </c>
      <c r="B55" s="1">
        <f t="shared" si="0"/>
        <v>8</v>
      </c>
      <c r="C55" s="1" t="str">
        <f t="shared" si="1"/>
        <v>1520</v>
      </c>
      <c r="D55" s="1" t="s">
        <v>108</v>
      </c>
      <c r="E55" s="1" t="s">
        <v>107</v>
      </c>
      <c r="F55" s="38" t="s">
        <v>858</v>
      </c>
      <c r="G55" s="1">
        <v>59548171</v>
      </c>
      <c r="H55" s="1">
        <v>0</v>
      </c>
      <c r="I55" s="1">
        <v>0</v>
      </c>
      <c r="J55" s="1">
        <v>59548171</v>
      </c>
    </row>
    <row r="56" spans="1:10" x14ac:dyDescent="0.25">
      <c r="A56" s="1">
        <v>55</v>
      </c>
      <c r="B56" s="1">
        <f t="shared" si="0"/>
        <v>8</v>
      </c>
      <c r="C56" s="1" t="str">
        <f t="shared" si="1"/>
        <v>1524</v>
      </c>
      <c r="D56" s="1" t="s">
        <v>110</v>
      </c>
      <c r="E56" s="1" t="s">
        <v>109</v>
      </c>
      <c r="F56" s="38" t="s">
        <v>859</v>
      </c>
      <c r="G56" s="1">
        <v>9031605</v>
      </c>
      <c r="H56" s="1">
        <v>0</v>
      </c>
      <c r="I56" s="1">
        <v>0</v>
      </c>
      <c r="J56" s="1">
        <v>9031605</v>
      </c>
    </row>
    <row r="57" spans="1:10" x14ac:dyDescent="0.25">
      <c r="A57" s="1">
        <v>56</v>
      </c>
      <c r="B57" s="1">
        <f t="shared" si="0"/>
        <v>8</v>
      </c>
      <c r="C57" s="1" t="str">
        <f t="shared" si="1"/>
        <v>1524</v>
      </c>
      <c r="D57" s="1" t="s">
        <v>111</v>
      </c>
      <c r="E57" s="1" t="s">
        <v>40</v>
      </c>
      <c r="F57" s="38" t="s">
        <v>859</v>
      </c>
      <c r="G57" s="1">
        <v>0</v>
      </c>
      <c r="H57" s="1">
        <v>1848.55</v>
      </c>
      <c r="I57" s="1">
        <v>1848.55</v>
      </c>
      <c r="J57" s="1">
        <v>0</v>
      </c>
    </row>
    <row r="58" spans="1:10" x14ac:dyDescent="0.25">
      <c r="A58" s="1">
        <v>57</v>
      </c>
      <c r="B58" s="1">
        <f t="shared" si="0"/>
        <v>8</v>
      </c>
      <c r="C58" s="1" t="str">
        <f t="shared" si="1"/>
        <v>1528</v>
      </c>
      <c r="D58" s="1" t="s">
        <v>114</v>
      </c>
      <c r="E58" s="1" t="s">
        <v>113</v>
      </c>
      <c r="F58" s="38" t="s">
        <v>860</v>
      </c>
      <c r="G58" s="1">
        <v>24895917</v>
      </c>
      <c r="H58" s="1">
        <v>18585850</v>
      </c>
      <c r="I58" s="1">
        <v>8999997</v>
      </c>
      <c r="J58" s="1">
        <v>34481770</v>
      </c>
    </row>
    <row r="59" spans="1:10" x14ac:dyDescent="0.25">
      <c r="A59" s="1">
        <v>58</v>
      </c>
      <c r="B59" s="1">
        <f t="shared" si="0"/>
        <v>8</v>
      </c>
      <c r="C59" s="1" t="str">
        <f t="shared" si="1"/>
        <v>1528</v>
      </c>
      <c r="D59" s="1" t="s">
        <v>115</v>
      </c>
      <c r="E59" s="1" t="s">
        <v>116</v>
      </c>
      <c r="F59" s="38" t="s">
        <v>860</v>
      </c>
      <c r="G59" s="1">
        <v>0</v>
      </c>
      <c r="H59" s="1">
        <v>10285612</v>
      </c>
      <c r="I59" s="1">
        <v>0</v>
      </c>
      <c r="J59" s="1">
        <v>10285612</v>
      </c>
    </row>
    <row r="60" spans="1:10" x14ac:dyDescent="0.25">
      <c r="A60" s="1">
        <v>59</v>
      </c>
      <c r="B60" s="1">
        <f t="shared" si="0"/>
        <v>8</v>
      </c>
      <c r="C60" s="1" t="str">
        <f t="shared" si="1"/>
        <v>1540</v>
      </c>
      <c r="D60" s="1" t="s">
        <v>118</v>
      </c>
      <c r="E60" s="1" t="s">
        <v>117</v>
      </c>
      <c r="F60" s="38" t="s">
        <v>861</v>
      </c>
      <c r="G60" s="1">
        <v>84990000</v>
      </c>
      <c r="H60" s="1">
        <v>528890000</v>
      </c>
      <c r="I60" s="1">
        <v>0</v>
      </c>
      <c r="J60" s="1">
        <v>613880000</v>
      </c>
    </row>
    <row r="61" spans="1:10" x14ac:dyDescent="0.25">
      <c r="A61" s="1">
        <v>60</v>
      </c>
      <c r="B61" s="1">
        <f t="shared" si="0"/>
        <v>8</v>
      </c>
      <c r="C61" s="1" t="str">
        <f t="shared" si="1"/>
        <v>1540</v>
      </c>
      <c r="D61" s="1" t="s">
        <v>120</v>
      </c>
      <c r="E61" s="1" t="s">
        <v>119</v>
      </c>
      <c r="F61" s="38" t="s">
        <v>861</v>
      </c>
      <c r="G61" s="1">
        <v>0</v>
      </c>
      <c r="H61" s="1">
        <v>29490000</v>
      </c>
      <c r="I61" s="1">
        <v>29490000</v>
      </c>
      <c r="J61" s="1">
        <v>0</v>
      </c>
    </row>
    <row r="62" spans="1:10" x14ac:dyDescent="0.25">
      <c r="A62" s="1">
        <v>61</v>
      </c>
      <c r="B62" s="1">
        <f t="shared" si="0"/>
        <v>8</v>
      </c>
      <c r="C62" s="1" t="str">
        <f t="shared" si="1"/>
        <v>1592</v>
      </c>
      <c r="D62" s="1" t="s">
        <v>122</v>
      </c>
      <c r="E62" s="1" t="s">
        <v>121</v>
      </c>
      <c r="F62" s="38" t="s">
        <v>862</v>
      </c>
      <c r="G62" s="1">
        <v>-77831607</v>
      </c>
      <c r="H62" s="1">
        <v>0</v>
      </c>
      <c r="I62" s="1">
        <v>26200529.27</v>
      </c>
      <c r="J62" s="1">
        <v>-104032136.27</v>
      </c>
    </row>
    <row r="63" spans="1:10" x14ac:dyDescent="0.25">
      <c r="A63" s="1">
        <v>62</v>
      </c>
      <c r="B63" s="1">
        <f t="shared" si="0"/>
        <v>8</v>
      </c>
      <c r="C63" s="1" t="str">
        <f t="shared" si="1"/>
        <v>1592</v>
      </c>
      <c r="D63" s="1" t="s">
        <v>123</v>
      </c>
      <c r="E63" s="1" t="s">
        <v>102</v>
      </c>
      <c r="F63" s="38" t="s">
        <v>863</v>
      </c>
      <c r="G63" s="1">
        <v>-253435837.40000001</v>
      </c>
      <c r="H63" s="1">
        <v>0</v>
      </c>
      <c r="I63" s="1">
        <v>46084350</v>
      </c>
      <c r="J63" s="1">
        <v>-299520187.39999998</v>
      </c>
    </row>
    <row r="64" spans="1:10" x14ac:dyDescent="0.25">
      <c r="A64" s="1">
        <v>63</v>
      </c>
      <c r="B64" s="1">
        <f t="shared" si="0"/>
        <v>8</v>
      </c>
      <c r="C64" s="1" t="str">
        <f t="shared" si="1"/>
        <v>1592</v>
      </c>
      <c r="D64" s="1" t="s">
        <v>124</v>
      </c>
      <c r="E64" s="1" t="s">
        <v>109</v>
      </c>
      <c r="F64" s="38" t="s">
        <v>864</v>
      </c>
      <c r="G64" s="1">
        <v>-4862272.2</v>
      </c>
      <c r="H64" s="1">
        <v>0</v>
      </c>
      <c r="I64" s="1">
        <v>903156</v>
      </c>
      <c r="J64" s="1">
        <v>-5765428.2000000002</v>
      </c>
    </row>
    <row r="65" spans="1:10" x14ac:dyDescent="0.25">
      <c r="A65" s="1">
        <v>64</v>
      </c>
      <c r="B65" s="1">
        <f t="shared" si="0"/>
        <v>8</v>
      </c>
      <c r="C65" s="1" t="str">
        <f t="shared" si="1"/>
        <v>1592</v>
      </c>
      <c r="D65" s="1" t="s">
        <v>125</v>
      </c>
      <c r="E65" s="1" t="s">
        <v>107</v>
      </c>
      <c r="F65" s="38" t="s">
        <v>865</v>
      </c>
      <c r="G65" s="1">
        <v>-36757385.729999997</v>
      </c>
      <c r="H65" s="1">
        <v>0</v>
      </c>
      <c r="I65" s="1">
        <v>5809821</v>
      </c>
      <c r="J65" s="1">
        <v>-42567206.729999997</v>
      </c>
    </row>
    <row r="66" spans="1:10" x14ac:dyDescent="0.25">
      <c r="A66" s="1">
        <v>65</v>
      </c>
      <c r="B66" s="1">
        <f t="shared" si="0"/>
        <v>8</v>
      </c>
      <c r="C66" s="1" t="str">
        <f t="shared" si="1"/>
        <v>1592</v>
      </c>
      <c r="D66" s="1" t="s">
        <v>126</v>
      </c>
      <c r="E66" s="1" t="s">
        <v>112</v>
      </c>
      <c r="F66" s="38" t="s">
        <v>866</v>
      </c>
      <c r="G66" s="1">
        <v>-19021444.289999999</v>
      </c>
      <c r="H66" s="1">
        <v>0</v>
      </c>
      <c r="I66" s="1">
        <v>4187860</v>
      </c>
      <c r="J66" s="1">
        <v>-23209304.289999999</v>
      </c>
    </row>
    <row r="67" spans="1:10" x14ac:dyDescent="0.25">
      <c r="A67" s="1">
        <v>66</v>
      </c>
      <c r="B67" s="1">
        <f t="shared" ref="B67:B131" si="4">LEN(D67)</f>
        <v>8</v>
      </c>
      <c r="C67" s="1" t="str">
        <f t="shared" si="1"/>
        <v>1592</v>
      </c>
      <c r="D67" s="1" t="s">
        <v>128</v>
      </c>
      <c r="E67" s="1" t="s">
        <v>127</v>
      </c>
      <c r="F67" s="38" t="s">
        <v>867</v>
      </c>
      <c r="G67" s="1">
        <v>-84990000</v>
      </c>
      <c r="H67" s="1">
        <v>0</v>
      </c>
      <c r="I67" s="1">
        <v>24414165</v>
      </c>
      <c r="J67" s="1">
        <v>-109404165</v>
      </c>
    </row>
    <row r="68" spans="1:10" x14ac:dyDescent="0.25">
      <c r="A68" s="1">
        <v>67</v>
      </c>
      <c r="B68" s="1">
        <f t="shared" si="4"/>
        <v>8</v>
      </c>
      <c r="C68" s="1" t="str">
        <f t="shared" ref="C68:C132" si="5">MID(D68,1,4)</f>
        <v>1635</v>
      </c>
      <c r="D68" s="1" t="s">
        <v>131</v>
      </c>
      <c r="E68" s="1" t="s">
        <v>130</v>
      </c>
      <c r="F68" s="38" t="s">
        <v>868</v>
      </c>
      <c r="G68" s="1">
        <v>150071681</v>
      </c>
      <c r="H68" s="1">
        <v>0</v>
      </c>
      <c r="I68" s="1">
        <v>0</v>
      </c>
      <c r="J68" s="1">
        <v>150071681</v>
      </c>
    </row>
    <row r="69" spans="1:10" x14ac:dyDescent="0.25">
      <c r="A69" s="1">
        <v>68</v>
      </c>
      <c r="B69" s="1">
        <f t="shared" si="4"/>
        <v>8</v>
      </c>
      <c r="C69" s="1" t="str">
        <f t="shared" si="5"/>
        <v>1698</v>
      </c>
      <c r="D69" s="1" t="s">
        <v>133</v>
      </c>
      <c r="E69" s="1" t="s">
        <v>132</v>
      </c>
      <c r="F69" s="38" t="s">
        <v>869</v>
      </c>
      <c r="G69" s="1">
        <v>-45021500</v>
      </c>
      <c r="H69" s="1">
        <v>0</v>
      </c>
      <c r="I69" s="1">
        <v>15007164</v>
      </c>
      <c r="J69" s="1">
        <v>-60028664</v>
      </c>
    </row>
    <row r="70" spans="1:10" x14ac:dyDescent="0.25">
      <c r="A70" s="1">
        <v>69</v>
      </c>
      <c r="B70" s="1">
        <f t="shared" si="4"/>
        <v>8</v>
      </c>
      <c r="C70" s="1" t="str">
        <f t="shared" si="5"/>
        <v>2105</v>
      </c>
      <c r="D70" s="1" t="s">
        <v>134</v>
      </c>
      <c r="E70" s="1" t="s">
        <v>135</v>
      </c>
      <c r="F70" s="38" t="s">
        <v>870</v>
      </c>
      <c r="G70" s="1">
        <v>0</v>
      </c>
      <c r="H70" s="1">
        <v>0</v>
      </c>
      <c r="I70" s="1">
        <v>14535231.25</v>
      </c>
      <c r="J70" s="1">
        <v>-14535231.25</v>
      </c>
    </row>
    <row r="71" spans="1:10" x14ac:dyDescent="0.25">
      <c r="A71" s="1">
        <v>70</v>
      </c>
      <c r="B71" s="1">
        <f t="shared" si="4"/>
        <v>8</v>
      </c>
      <c r="C71" s="1" t="str">
        <f t="shared" si="5"/>
        <v>2105</v>
      </c>
      <c r="D71" s="1" t="s">
        <v>136</v>
      </c>
      <c r="E71" s="1" t="s">
        <v>137</v>
      </c>
      <c r="F71" s="38" t="s">
        <v>951</v>
      </c>
      <c r="G71" s="1">
        <v>-24444448</v>
      </c>
      <c r="H71" s="1">
        <v>24444448</v>
      </c>
      <c r="I71" s="1">
        <v>0</v>
      </c>
      <c r="J71" s="1">
        <v>0</v>
      </c>
    </row>
    <row r="72" spans="1:10" x14ac:dyDescent="0.25">
      <c r="A72" s="1">
        <v>71</v>
      </c>
      <c r="B72" s="1">
        <f t="shared" si="4"/>
        <v>8</v>
      </c>
      <c r="C72" s="1" t="str">
        <f t="shared" si="5"/>
        <v>2105</v>
      </c>
      <c r="D72" s="1" t="s">
        <v>138</v>
      </c>
      <c r="E72" s="1" t="s">
        <v>139</v>
      </c>
      <c r="F72" s="38" t="s">
        <v>952</v>
      </c>
      <c r="G72" s="1">
        <v>-75000000</v>
      </c>
      <c r="H72" s="1">
        <v>75000000</v>
      </c>
      <c r="I72" s="1">
        <v>0</v>
      </c>
      <c r="J72" s="1">
        <v>0</v>
      </c>
    </row>
    <row r="73" spans="1:10" x14ac:dyDescent="0.25">
      <c r="A73" s="1">
        <v>72</v>
      </c>
      <c r="B73" s="1">
        <f t="shared" si="4"/>
        <v>8</v>
      </c>
      <c r="C73" s="1" t="str">
        <f t="shared" si="5"/>
        <v>2105</v>
      </c>
      <c r="D73" s="1" t="s">
        <v>140</v>
      </c>
      <c r="E73" s="1" t="s">
        <v>141</v>
      </c>
      <c r="F73" s="38" t="s">
        <v>951</v>
      </c>
      <c r="G73" s="1">
        <v>-212500000</v>
      </c>
      <c r="H73" s="1">
        <v>150009756</v>
      </c>
      <c r="I73" s="1">
        <v>0</v>
      </c>
      <c r="J73" s="1">
        <v>-62490244</v>
      </c>
    </row>
    <row r="74" spans="1:10" x14ac:dyDescent="0.25">
      <c r="A74" s="1">
        <v>73</v>
      </c>
      <c r="B74" s="1">
        <f t="shared" si="4"/>
        <v>8</v>
      </c>
      <c r="C74" s="1" t="str">
        <f t="shared" si="5"/>
        <v>2105</v>
      </c>
      <c r="D74" s="1" t="s">
        <v>142</v>
      </c>
      <c r="E74" s="1" t="s">
        <v>143</v>
      </c>
      <c r="F74" s="38" t="s">
        <v>952</v>
      </c>
      <c r="G74" s="1">
        <v>-187442640</v>
      </c>
      <c r="H74" s="1">
        <v>187442640</v>
      </c>
      <c r="I74" s="1">
        <v>0</v>
      </c>
      <c r="J74" s="1">
        <v>0</v>
      </c>
    </row>
    <row r="75" spans="1:10" x14ac:dyDescent="0.25">
      <c r="A75" s="1">
        <v>74</v>
      </c>
      <c r="B75" s="1">
        <f t="shared" si="4"/>
        <v>8</v>
      </c>
      <c r="C75" s="1" t="str">
        <f t="shared" si="5"/>
        <v>2105</v>
      </c>
      <c r="D75" s="1" t="s">
        <v>144</v>
      </c>
      <c r="E75" s="1" t="s">
        <v>145</v>
      </c>
      <c r="F75" s="38" t="s">
        <v>953</v>
      </c>
      <c r="G75" s="1">
        <v>-361019741.85000002</v>
      </c>
      <c r="H75" s="1">
        <v>361019741.85000002</v>
      </c>
      <c r="I75" s="1">
        <v>0</v>
      </c>
      <c r="J75" s="1">
        <v>0</v>
      </c>
    </row>
    <row r="76" spans="1:10" x14ac:dyDescent="0.25">
      <c r="A76" s="1">
        <v>75</v>
      </c>
      <c r="B76" s="1">
        <f t="shared" si="4"/>
        <v>8</v>
      </c>
      <c r="C76" s="1" t="str">
        <f t="shared" si="5"/>
        <v>2105</v>
      </c>
      <c r="D76" s="1" t="s">
        <v>146</v>
      </c>
      <c r="E76" s="1" t="s">
        <v>147</v>
      </c>
      <c r="F76" s="38" t="s">
        <v>952</v>
      </c>
      <c r="G76" s="1">
        <v>0</v>
      </c>
      <c r="H76" s="1">
        <v>181280000</v>
      </c>
      <c r="I76" s="1">
        <v>373688000</v>
      </c>
      <c r="J76" s="1">
        <v>-192408000</v>
      </c>
    </row>
    <row r="77" spans="1:10" x14ac:dyDescent="0.25">
      <c r="A77" s="1">
        <v>76</v>
      </c>
      <c r="B77" s="1">
        <f t="shared" si="4"/>
        <v>8</v>
      </c>
      <c r="C77" s="1" t="str">
        <f t="shared" si="5"/>
        <v>2105</v>
      </c>
      <c r="D77" s="1" t="s">
        <v>148</v>
      </c>
      <c r="E77" s="1" t="s">
        <v>149</v>
      </c>
      <c r="F77" s="38" t="s">
        <v>953</v>
      </c>
      <c r="G77" s="1">
        <v>0</v>
      </c>
      <c r="H77" s="1">
        <v>356999290</v>
      </c>
      <c r="I77" s="1">
        <v>356999290</v>
      </c>
      <c r="J77" s="1">
        <v>0</v>
      </c>
    </row>
    <row r="78" spans="1:10" x14ac:dyDescent="0.25">
      <c r="A78" s="1">
        <v>77</v>
      </c>
      <c r="B78" s="1">
        <f t="shared" si="4"/>
        <v>8</v>
      </c>
      <c r="C78" s="1" t="str">
        <f t="shared" si="5"/>
        <v>2105</v>
      </c>
      <c r="D78" s="1" t="s">
        <v>150</v>
      </c>
      <c r="E78" s="1" t="s">
        <v>151</v>
      </c>
      <c r="F78" s="38" t="s">
        <v>953</v>
      </c>
      <c r="G78" s="1">
        <v>0</v>
      </c>
      <c r="H78" s="1">
        <v>125000001.34999999</v>
      </c>
      <c r="I78" s="1">
        <v>300000000</v>
      </c>
      <c r="J78" s="1">
        <v>-174999998.65000001</v>
      </c>
    </row>
    <row r="79" spans="1:10" x14ac:dyDescent="0.25">
      <c r="A79" s="1">
        <v>78</v>
      </c>
      <c r="B79" s="1">
        <f t="shared" si="4"/>
        <v>8</v>
      </c>
      <c r="C79" s="1" t="str">
        <f t="shared" si="5"/>
        <v>2105</v>
      </c>
      <c r="D79" s="1" t="s">
        <v>152</v>
      </c>
      <c r="E79" s="1" t="s">
        <v>153</v>
      </c>
      <c r="F79" s="38" t="s">
        <v>952</v>
      </c>
      <c r="G79" s="1">
        <v>0</v>
      </c>
      <c r="H79" s="1">
        <v>62500000</v>
      </c>
      <c r="I79" s="1">
        <v>150000000</v>
      </c>
      <c r="J79" s="1">
        <v>-87500000</v>
      </c>
    </row>
    <row r="80" spans="1:10" x14ac:dyDescent="0.25">
      <c r="A80" s="1">
        <v>79</v>
      </c>
      <c r="B80" s="1">
        <f t="shared" si="4"/>
        <v>8</v>
      </c>
      <c r="C80" s="1" t="str">
        <f t="shared" si="5"/>
        <v>2105</v>
      </c>
      <c r="D80" s="1" t="s">
        <v>154</v>
      </c>
      <c r="E80" s="1" t="s">
        <v>155</v>
      </c>
      <c r="F80" s="38" t="s">
        <v>954</v>
      </c>
      <c r="G80" s="1">
        <v>0</v>
      </c>
      <c r="H80" s="1">
        <v>10041524.42</v>
      </c>
      <c r="I80" s="1">
        <v>224990000</v>
      </c>
      <c r="J80" s="1">
        <v>-214948475.58000001</v>
      </c>
    </row>
    <row r="81" spans="1:10" x14ac:dyDescent="0.25">
      <c r="A81" s="1">
        <v>80</v>
      </c>
      <c r="B81" s="1">
        <f t="shared" si="4"/>
        <v>8</v>
      </c>
      <c r="C81" s="1" t="str">
        <f t="shared" si="5"/>
        <v>2105</v>
      </c>
      <c r="D81" s="1" t="s">
        <v>156</v>
      </c>
      <c r="E81" s="1" t="s">
        <v>157</v>
      </c>
      <c r="F81" s="38" t="s">
        <v>952</v>
      </c>
      <c r="G81" s="1">
        <v>0</v>
      </c>
      <c r="H81" s="1">
        <v>0</v>
      </c>
      <c r="I81" s="1">
        <v>432918000</v>
      </c>
      <c r="J81" s="1">
        <v>-432918000</v>
      </c>
    </row>
    <row r="82" spans="1:10" x14ac:dyDescent="0.25">
      <c r="A82" s="1">
        <v>81</v>
      </c>
      <c r="B82" s="1">
        <f t="shared" si="4"/>
        <v>8</v>
      </c>
      <c r="C82" s="1" t="str">
        <f t="shared" si="5"/>
        <v>2105</v>
      </c>
      <c r="D82" s="1" t="s">
        <v>158</v>
      </c>
      <c r="E82" s="1" t="s">
        <v>159</v>
      </c>
      <c r="F82" s="38" t="s">
        <v>956</v>
      </c>
      <c r="G82" s="1">
        <v>0</v>
      </c>
      <c r="H82" s="1">
        <v>290898368</v>
      </c>
      <c r="I82" s="1">
        <v>519541605</v>
      </c>
      <c r="J82" s="1">
        <v>-228643237</v>
      </c>
    </row>
    <row r="83" spans="1:10" x14ac:dyDescent="0.25">
      <c r="A83" s="1">
        <v>82</v>
      </c>
      <c r="B83" s="1">
        <f t="shared" si="4"/>
        <v>8</v>
      </c>
      <c r="C83" s="1" t="str">
        <f t="shared" si="5"/>
        <v>2105</v>
      </c>
      <c r="D83" s="1" t="s">
        <v>160</v>
      </c>
      <c r="E83" s="1" t="s">
        <v>161</v>
      </c>
      <c r="F83" s="38" t="s">
        <v>951</v>
      </c>
      <c r="G83" s="1">
        <v>0</v>
      </c>
      <c r="H83" s="1">
        <v>0</v>
      </c>
      <c r="I83" s="1">
        <v>265410000</v>
      </c>
      <c r="J83" s="1">
        <v>-265410000</v>
      </c>
    </row>
    <row r="84" spans="1:10" x14ac:dyDescent="0.25">
      <c r="A84" s="1">
        <v>83</v>
      </c>
      <c r="B84" s="1">
        <f t="shared" si="4"/>
        <v>8</v>
      </c>
      <c r="C84" s="1" t="str">
        <f t="shared" si="5"/>
        <v>2105</v>
      </c>
      <c r="D84" s="1" t="s">
        <v>162</v>
      </c>
      <c r="E84" s="1" t="s">
        <v>163</v>
      </c>
      <c r="F84" s="38" t="s">
        <v>956</v>
      </c>
      <c r="G84" s="1">
        <v>0</v>
      </c>
      <c r="H84" s="1">
        <v>0</v>
      </c>
      <c r="I84" s="1">
        <v>351861320</v>
      </c>
      <c r="J84" s="1">
        <v>-351861320</v>
      </c>
    </row>
    <row r="85" spans="1:10" x14ac:dyDescent="0.25">
      <c r="A85" s="1">
        <v>84</v>
      </c>
      <c r="B85" s="1">
        <f t="shared" si="4"/>
        <v>8</v>
      </c>
      <c r="C85" s="1" t="str">
        <f t="shared" si="5"/>
        <v>2105</v>
      </c>
      <c r="D85" s="1" t="s">
        <v>164</v>
      </c>
      <c r="E85" s="1" t="s">
        <v>165</v>
      </c>
      <c r="F85" s="38" t="s">
        <v>952</v>
      </c>
      <c r="G85" s="1">
        <v>0</v>
      </c>
      <c r="H85" s="1">
        <v>1665244</v>
      </c>
      <c r="I85" s="1">
        <v>201665244</v>
      </c>
      <c r="J85" s="1">
        <v>-200000000</v>
      </c>
    </row>
    <row r="86" spans="1:10" x14ac:dyDescent="0.25">
      <c r="A86" s="1">
        <v>85</v>
      </c>
      <c r="B86" s="1">
        <f t="shared" si="4"/>
        <v>8</v>
      </c>
      <c r="C86" s="1" t="str">
        <f t="shared" si="5"/>
        <v>2105</v>
      </c>
      <c r="D86" s="1" t="s">
        <v>166</v>
      </c>
      <c r="E86" s="1" t="s">
        <v>167</v>
      </c>
      <c r="F86" s="38" t="s">
        <v>871</v>
      </c>
      <c r="G86" s="1">
        <v>-9247415.2100000009</v>
      </c>
      <c r="H86" s="1">
        <v>33107128.32</v>
      </c>
      <c r="I86" s="1">
        <v>28039776.91</v>
      </c>
      <c r="J86" s="1">
        <v>-4180063.8</v>
      </c>
    </row>
    <row r="87" spans="1:10" x14ac:dyDescent="0.25">
      <c r="A87" s="1">
        <v>86</v>
      </c>
      <c r="B87" s="1">
        <f t="shared" si="4"/>
        <v>8</v>
      </c>
      <c r="C87" s="1" t="str">
        <f t="shared" si="5"/>
        <v>2105</v>
      </c>
      <c r="D87" s="1" t="s">
        <v>168</v>
      </c>
      <c r="E87" s="1" t="s">
        <v>169</v>
      </c>
      <c r="F87" s="38" t="s">
        <v>872</v>
      </c>
      <c r="G87" s="1">
        <v>-1480140.53</v>
      </c>
      <c r="H87" s="1">
        <v>60435312.469999999</v>
      </c>
      <c r="I87" s="1">
        <v>72914192.730000004</v>
      </c>
      <c r="J87" s="1">
        <v>-13959020.789999999</v>
      </c>
    </row>
    <row r="88" spans="1:10" x14ac:dyDescent="0.25">
      <c r="A88" s="1">
        <v>87</v>
      </c>
      <c r="B88" s="1">
        <f t="shared" si="4"/>
        <v>8</v>
      </c>
      <c r="C88" s="1" t="str">
        <f t="shared" si="5"/>
        <v>2115</v>
      </c>
      <c r="D88" s="1" t="s">
        <v>170</v>
      </c>
      <c r="E88" s="1" t="s">
        <v>171</v>
      </c>
      <c r="F88" s="38" t="s">
        <v>873</v>
      </c>
      <c r="G88" s="1">
        <v>-997399614.91999996</v>
      </c>
      <c r="H88" s="1">
        <v>169579822.80000001</v>
      </c>
      <c r="I88" s="1">
        <v>0</v>
      </c>
      <c r="J88" s="1">
        <v>-827819792.12</v>
      </c>
    </row>
    <row r="89" spans="1:10" x14ac:dyDescent="0.25">
      <c r="A89" s="1">
        <v>88</v>
      </c>
      <c r="B89" s="1">
        <f t="shared" si="4"/>
        <v>8</v>
      </c>
      <c r="C89" s="1" t="str">
        <f t="shared" si="5"/>
        <v>2195</v>
      </c>
      <c r="D89" s="1" t="s">
        <v>172</v>
      </c>
      <c r="E89" s="1" t="s">
        <v>173</v>
      </c>
      <c r="F89" s="38" t="s">
        <v>955</v>
      </c>
      <c r="G89" s="1">
        <v>0</v>
      </c>
      <c r="H89" s="1">
        <v>12262546.58</v>
      </c>
      <c r="I89" s="1">
        <v>13731448</v>
      </c>
      <c r="J89" s="1">
        <v>-1468901.42</v>
      </c>
    </row>
    <row r="90" spans="1:10" x14ac:dyDescent="0.25">
      <c r="A90" s="1">
        <v>89</v>
      </c>
      <c r="B90" s="1">
        <f t="shared" si="4"/>
        <v>8</v>
      </c>
      <c r="C90" s="1" t="str">
        <f t="shared" si="5"/>
        <v>2205</v>
      </c>
      <c r="D90" s="1" t="s">
        <v>175</v>
      </c>
      <c r="E90" s="1" t="s">
        <v>174</v>
      </c>
      <c r="F90" s="38" t="s">
        <v>874</v>
      </c>
      <c r="G90" s="1">
        <v>-680745867.20000005</v>
      </c>
      <c r="H90" s="1">
        <v>4622452819.8000002</v>
      </c>
      <c r="I90" s="1">
        <v>4397914971.8100004</v>
      </c>
      <c r="J90" s="1">
        <v>-456208019.20999998</v>
      </c>
    </row>
    <row r="91" spans="1:10" x14ac:dyDescent="0.25">
      <c r="A91" s="1">
        <v>90</v>
      </c>
      <c r="B91" s="1">
        <f t="shared" si="4"/>
        <v>8</v>
      </c>
      <c r="C91" s="1" t="str">
        <f t="shared" si="5"/>
        <v>2210</v>
      </c>
      <c r="D91" s="1" t="s">
        <v>176</v>
      </c>
      <c r="E91" s="1" t="s">
        <v>177</v>
      </c>
      <c r="F91" s="38" t="s">
        <v>875</v>
      </c>
      <c r="G91" s="1">
        <v>0</v>
      </c>
      <c r="H91" s="1">
        <v>3943098937.02</v>
      </c>
      <c r="I91" s="1">
        <v>4148791267.02</v>
      </c>
      <c r="J91" s="1">
        <v>-205692330</v>
      </c>
    </row>
    <row r="92" spans="1:10" x14ac:dyDescent="0.25">
      <c r="A92" s="1">
        <v>91</v>
      </c>
      <c r="B92" s="1">
        <f t="shared" si="4"/>
        <v>8</v>
      </c>
      <c r="C92" s="1" t="str">
        <f t="shared" si="5"/>
        <v>2335</v>
      </c>
      <c r="D92" s="1" t="s">
        <v>179</v>
      </c>
      <c r="E92" s="1" t="s">
        <v>178</v>
      </c>
      <c r="F92" s="38" t="s">
        <v>874</v>
      </c>
      <c r="G92" s="1">
        <v>0</v>
      </c>
      <c r="H92" s="1">
        <v>0</v>
      </c>
      <c r="I92" s="1">
        <v>1665244</v>
      </c>
      <c r="J92" s="1">
        <v>-1665244</v>
      </c>
    </row>
    <row r="93" spans="1:10" x14ac:dyDescent="0.25">
      <c r="A93" s="1">
        <v>92</v>
      </c>
      <c r="B93" s="1">
        <f t="shared" si="4"/>
        <v>8</v>
      </c>
      <c r="C93" s="1" t="str">
        <f t="shared" si="5"/>
        <v>2335</v>
      </c>
      <c r="D93" s="1" t="s">
        <v>181</v>
      </c>
      <c r="E93" s="1" t="s">
        <v>180</v>
      </c>
      <c r="F93" s="38" t="s">
        <v>874</v>
      </c>
      <c r="G93" s="1">
        <v>0</v>
      </c>
      <c r="H93" s="1">
        <v>1208567</v>
      </c>
      <c r="I93" s="1">
        <v>1208567</v>
      </c>
      <c r="J93" s="1">
        <v>0</v>
      </c>
    </row>
    <row r="94" spans="1:10" x14ac:dyDescent="0.25">
      <c r="A94" s="1">
        <v>93</v>
      </c>
      <c r="B94" s="1">
        <f t="shared" si="4"/>
        <v>8</v>
      </c>
      <c r="C94" s="1" t="str">
        <f t="shared" si="5"/>
        <v>2335</v>
      </c>
      <c r="D94" s="1" t="s">
        <v>183</v>
      </c>
      <c r="E94" s="1" t="s">
        <v>182</v>
      </c>
      <c r="F94" s="38" t="s">
        <v>874</v>
      </c>
      <c r="G94" s="1">
        <v>0</v>
      </c>
      <c r="H94" s="1">
        <v>1749224</v>
      </c>
      <c r="I94" s="1">
        <v>1749224</v>
      </c>
      <c r="J94" s="1">
        <v>0</v>
      </c>
    </row>
    <row r="95" spans="1:10" x14ac:dyDescent="0.25">
      <c r="A95" s="1">
        <v>94</v>
      </c>
      <c r="B95" s="1">
        <f t="shared" si="4"/>
        <v>8</v>
      </c>
      <c r="C95" s="1" t="str">
        <f t="shared" si="5"/>
        <v>2335</v>
      </c>
      <c r="D95" s="1" t="s">
        <v>185</v>
      </c>
      <c r="E95" s="1" t="s">
        <v>184</v>
      </c>
      <c r="F95" s="38" t="s">
        <v>874</v>
      </c>
      <c r="G95" s="1">
        <v>-7075517.8799999999</v>
      </c>
      <c r="H95" s="1">
        <v>108829567.06</v>
      </c>
      <c r="I95" s="1">
        <v>112329303.93000001</v>
      </c>
      <c r="J95" s="1">
        <v>-10575254.75</v>
      </c>
    </row>
    <row r="96" spans="1:10" x14ac:dyDescent="0.25">
      <c r="A96" s="1">
        <v>95</v>
      </c>
      <c r="B96" s="1">
        <f t="shared" si="4"/>
        <v>8</v>
      </c>
      <c r="C96" s="1" t="str">
        <f t="shared" si="5"/>
        <v>2335</v>
      </c>
      <c r="D96" s="1" t="s">
        <v>187</v>
      </c>
      <c r="E96" s="1" t="s">
        <v>186</v>
      </c>
      <c r="F96" s="38" t="s">
        <v>874</v>
      </c>
      <c r="G96" s="1">
        <v>0</v>
      </c>
      <c r="H96" s="1">
        <v>318909</v>
      </c>
      <c r="I96" s="1">
        <v>318909</v>
      </c>
      <c r="J96" s="1">
        <v>0</v>
      </c>
    </row>
    <row r="97" spans="1:10" x14ac:dyDescent="0.25">
      <c r="A97" s="1">
        <v>96</v>
      </c>
      <c r="B97" s="1">
        <f t="shared" si="4"/>
        <v>8</v>
      </c>
      <c r="C97" s="1" t="str">
        <f t="shared" si="5"/>
        <v>2335</v>
      </c>
      <c r="D97" s="1" t="s">
        <v>189</v>
      </c>
      <c r="E97" s="1" t="s">
        <v>188</v>
      </c>
      <c r="F97" s="38" t="s">
        <v>874</v>
      </c>
      <c r="G97" s="1">
        <v>0</v>
      </c>
      <c r="H97" s="1">
        <v>179400999.22</v>
      </c>
      <c r="I97" s="1">
        <v>179400999.22</v>
      </c>
      <c r="J97" s="1">
        <v>0</v>
      </c>
    </row>
    <row r="98" spans="1:10" x14ac:dyDescent="0.25">
      <c r="A98" s="1">
        <v>97</v>
      </c>
      <c r="B98" s="1">
        <f t="shared" si="4"/>
        <v>8</v>
      </c>
      <c r="C98" s="1" t="str">
        <f t="shared" si="5"/>
        <v>2335</v>
      </c>
      <c r="D98" s="1" t="s">
        <v>191</v>
      </c>
      <c r="E98" s="1" t="s">
        <v>190</v>
      </c>
      <c r="F98" s="38" t="s">
        <v>874</v>
      </c>
      <c r="G98" s="1">
        <v>0</v>
      </c>
      <c r="H98" s="1">
        <v>106394033.48</v>
      </c>
      <c r="I98" s="1">
        <v>121016041.48</v>
      </c>
      <c r="J98" s="1">
        <v>-14622008</v>
      </c>
    </row>
    <row r="99" spans="1:10" x14ac:dyDescent="0.25">
      <c r="A99" s="1">
        <v>98</v>
      </c>
      <c r="B99" s="1">
        <f t="shared" si="4"/>
        <v>8</v>
      </c>
      <c r="C99" s="1" t="str">
        <f t="shared" si="5"/>
        <v>2335</v>
      </c>
      <c r="D99" s="1" t="s">
        <v>193</v>
      </c>
      <c r="E99" s="1" t="s">
        <v>192</v>
      </c>
      <c r="F99" s="38" t="s">
        <v>874</v>
      </c>
      <c r="G99" s="1">
        <v>0</v>
      </c>
      <c r="H99" s="1">
        <v>22198465.84</v>
      </c>
      <c r="I99" s="1">
        <v>22540389.73</v>
      </c>
      <c r="J99" s="1">
        <v>-341923.89</v>
      </c>
    </row>
    <row r="100" spans="1:10" x14ac:dyDescent="0.25">
      <c r="A100" s="1">
        <v>99</v>
      </c>
      <c r="B100" s="1">
        <f t="shared" si="4"/>
        <v>8</v>
      </c>
      <c r="C100" s="1" t="str">
        <f t="shared" si="5"/>
        <v>2335</v>
      </c>
      <c r="D100" s="1" t="s">
        <v>195</v>
      </c>
      <c r="E100" s="1" t="s">
        <v>194</v>
      </c>
      <c r="F100" s="38" t="s">
        <v>874</v>
      </c>
      <c r="G100" s="1">
        <v>0</v>
      </c>
      <c r="H100" s="1">
        <v>27921792.510000002</v>
      </c>
      <c r="I100" s="1">
        <v>37660496.939999998</v>
      </c>
      <c r="J100" s="1">
        <v>-9738704.4299999997</v>
      </c>
    </row>
    <row r="101" spans="1:10" x14ac:dyDescent="0.25">
      <c r="A101" s="1">
        <v>100</v>
      </c>
      <c r="B101" s="1">
        <f t="shared" si="4"/>
        <v>8</v>
      </c>
      <c r="C101" s="1" t="str">
        <f t="shared" si="5"/>
        <v>2335</v>
      </c>
      <c r="D101" s="1" t="s">
        <v>197</v>
      </c>
      <c r="E101" s="1" t="s">
        <v>196</v>
      </c>
      <c r="F101" s="38" t="s">
        <v>874</v>
      </c>
      <c r="G101" s="1">
        <v>0</v>
      </c>
      <c r="H101" s="1">
        <v>9023065.5800000001</v>
      </c>
      <c r="I101" s="1">
        <v>9023065.5800000001</v>
      </c>
      <c r="J101" s="1">
        <v>0</v>
      </c>
    </row>
    <row r="102" spans="1:10" x14ac:dyDescent="0.25">
      <c r="A102" s="1">
        <v>101</v>
      </c>
      <c r="B102" s="1">
        <f t="shared" si="4"/>
        <v>8</v>
      </c>
      <c r="C102" s="1" t="str">
        <f t="shared" si="5"/>
        <v>2335</v>
      </c>
      <c r="D102" s="1" t="s">
        <v>199</v>
      </c>
      <c r="E102" s="1" t="s">
        <v>198</v>
      </c>
      <c r="F102" s="38" t="s">
        <v>874</v>
      </c>
      <c r="G102" s="1">
        <v>-11289166</v>
      </c>
      <c r="H102" s="1">
        <v>1678392660.8</v>
      </c>
      <c r="I102" s="1">
        <v>1680849242.3399999</v>
      </c>
      <c r="J102" s="1">
        <v>-13745747.539999999</v>
      </c>
    </row>
    <row r="103" spans="1:10" x14ac:dyDescent="0.25">
      <c r="A103" s="1">
        <v>102</v>
      </c>
      <c r="B103" s="1">
        <f t="shared" si="4"/>
        <v>8</v>
      </c>
      <c r="C103" s="1" t="str">
        <f t="shared" si="5"/>
        <v>2335</v>
      </c>
      <c r="D103" s="1" t="s">
        <v>201</v>
      </c>
      <c r="E103" s="1" t="s">
        <v>200</v>
      </c>
      <c r="F103" s="38" t="s">
        <v>874</v>
      </c>
      <c r="G103" s="1">
        <v>0</v>
      </c>
      <c r="H103" s="1">
        <v>424830</v>
      </c>
      <c r="I103" s="1">
        <v>424830</v>
      </c>
      <c r="J103" s="1">
        <v>0</v>
      </c>
    </row>
    <row r="104" spans="1:10" x14ac:dyDescent="0.25">
      <c r="A104" s="1">
        <v>103</v>
      </c>
      <c r="B104" s="1">
        <f t="shared" si="4"/>
        <v>8</v>
      </c>
      <c r="C104" s="1" t="str">
        <f t="shared" si="5"/>
        <v>2335</v>
      </c>
      <c r="D104" s="1" t="s">
        <v>202</v>
      </c>
      <c r="E104" s="1" t="s">
        <v>40</v>
      </c>
      <c r="F104" s="38" t="s">
        <v>874</v>
      </c>
      <c r="G104" s="1">
        <v>-99224681.209999993</v>
      </c>
      <c r="H104" s="1">
        <v>836152204.10000002</v>
      </c>
      <c r="I104" s="1">
        <v>821892370.04999995</v>
      </c>
      <c r="J104" s="1">
        <v>-84964847.159999996</v>
      </c>
    </row>
    <row r="105" spans="1:10" x14ac:dyDescent="0.25">
      <c r="A105" s="1">
        <v>104</v>
      </c>
      <c r="B105" s="1">
        <f t="shared" si="4"/>
        <v>8</v>
      </c>
      <c r="C105" s="1" t="str">
        <f t="shared" si="5"/>
        <v>2355</v>
      </c>
      <c r="D105" s="1" t="s">
        <v>204</v>
      </c>
      <c r="E105" s="1" t="s">
        <v>203</v>
      </c>
      <c r="F105" s="38" t="s">
        <v>876</v>
      </c>
      <c r="G105" s="1">
        <v>-1024202.62</v>
      </c>
      <c r="H105" s="1">
        <v>1024202.62</v>
      </c>
      <c r="I105" s="1">
        <v>0</v>
      </c>
      <c r="J105" s="1">
        <v>0</v>
      </c>
    </row>
    <row r="106" spans="1:10" x14ac:dyDescent="0.25">
      <c r="A106" s="1">
        <v>105</v>
      </c>
      <c r="B106" s="1">
        <f t="shared" si="4"/>
        <v>8</v>
      </c>
      <c r="C106" s="1" t="str">
        <f t="shared" si="5"/>
        <v>2365</v>
      </c>
      <c r="D106" s="1" t="s">
        <v>205</v>
      </c>
      <c r="E106" s="1" t="s">
        <v>206</v>
      </c>
      <c r="F106" s="38" t="s">
        <v>877</v>
      </c>
      <c r="G106" s="1">
        <v>-29330000</v>
      </c>
      <c r="H106" s="1">
        <v>286000</v>
      </c>
      <c r="I106" s="1">
        <v>58166355</v>
      </c>
      <c r="J106" s="1">
        <v>-87210355</v>
      </c>
    </row>
    <row r="107" spans="1:10" x14ac:dyDescent="0.25">
      <c r="A107" s="1">
        <v>106</v>
      </c>
      <c r="B107" s="1">
        <f t="shared" si="4"/>
        <v>8</v>
      </c>
      <c r="C107" s="1" t="str">
        <f t="shared" si="5"/>
        <v>2365</v>
      </c>
      <c r="D107" s="1" t="s">
        <v>207</v>
      </c>
      <c r="E107" s="1" t="s">
        <v>208</v>
      </c>
      <c r="F107" s="38" t="s">
        <v>877</v>
      </c>
      <c r="G107" s="1">
        <v>26646000</v>
      </c>
      <c r="H107" s="1">
        <v>49315624</v>
      </c>
      <c r="I107" s="1">
        <v>269</v>
      </c>
      <c r="J107" s="1">
        <v>75961355</v>
      </c>
    </row>
    <row r="108" spans="1:10" x14ac:dyDescent="0.25">
      <c r="A108" s="1">
        <v>107</v>
      </c>
      <c r="B108" s="1">
        <f t="shared" ref="B108" si="6">LEN(D108)</f>
        <v>8</v>
      </c>
      <c r="C108" s="1" t="str">
        <f t="shared" ref="C108" si="7">MID(D108,1,4)</f>
        <v>2365</v>
      </c>
      <c r="D108" s="1" t="s">
        <v>1133</v>
      </c>
      <c r="E108" s="1" t="s">
        <v>1132</v>
      </c>
      <c r="F108" s="38" t="s">
        <v>877</v>
      </c>
      <c r="G108" s="1">
        <v>0</v>
      </c>
      <c r="H108" s="1">
        <v>0</v>
      </c>
      <c r="I108" s="1">
        <v>84882000</v>
      </c>
      <c r="J108" s="1">
        <v>-84882000</v>
      </c>
    </row>
    <row r="109" spans="1:10" x14ac:dyDescent="0.25">
      <c r="A109" s="1">
        <v>108</v>
      </c>
      <c r="B109" s="1">
        <f t="shared" si="4"/>
        <v>8</v>
      </c>
      <c r="C109" s="1" t="str">
        <f t="shared" si="5"/>
        <v>2365</v>
      </c>
      <c r="D109" s="1" t="s">
        <v>209</v>
      </c>
      <c r="E109" s="1" t="s">
        <v>210</v>
      </c>
      <c r="F109" s="38" t="s">
        <v>877</v>
      </c>
      <c r="G109" s="1">
        <v>-782848</v>
      </c>
      <c r="H109" s="1">
        <v>0</v>
      </c>
      <c r="I109" s="1">
        <v>15000</v>
      </c>
      <c r="J109" s="1">
        <v>-797848</v>
      </c>
    </row>
    <row r="110" spans="1:10" x14ac:dyDescent="0.25">
      <c r="A110" s="1">
        <v>109</v>
      </c>
      <c r="B110" s="1">
        <f t="shared" si="4"/>
        <v>8</v>
      </c>
      <c r="C110" s="1" t="str">
        <f t="shared" si="5"/>
        <v>2365</v>
      </c>
      <c r="D110" s="1" t="s">
        <v>211</v>
      </c>
      <c r="E110" s="1" t="s">
        <v>212</v>
      </c>
      <c r="F110" s="38" t="s">
        <v>877</v>
      </c>
      <c r="G110" s="1">
        <v>-2874532</v>
      </c>
      <c r="H110" s="1">
        <v>242000</v>
      </c>
      <c r="I110" s="1">
        <v>8789035</v>
      </c>
      <c r="J110" s="1">
        <v>-11421567</v>
      </c>
    </row>
    <row r="111" spans="1:10" x14ac:dyDescent="0.25">
      <c r="A111" s="1">
        <v>110</v>
      </c>
      <c r="B111" s="1">
        <f t="shared" si="4"/>
        <v>8</v>
      </c>
      <c r="C111" s="1" t="str">
        <f t="shared" si="5"/>
        <v>2365</v>
      </c>
      <c r="D111" s="1" t="s">
        <v>213</v>
      </c>
      <c r="E111" s="1" t="s">
        <v>214</v>
      </c>
      <c r="F111" s="38" t="s">
        <v>877</v>
      </c>
      <c r="G111" s="1">
        <v>3232380</v>
      </c>
      <c r="H111" s="1">
        <v>8306331</v>
      </c>
      <c r="I111" s="1">
        <v>1296</v>
      </c>
      <c r="J111" s="1">
        <v>11537415</v>
      </c>
    </row>
    <row r="112" spans="1:10" x14ac:dyDescent="0.25">
      <c r="A112" s="1">
        <v>111</v>
      </c>
      <c r="B112" s="1">
        <f t="shared" si="4"/>
        <v>8</v>
      </c>
      <c r="C112" s="1" t="str">
        <f t="shared" si="5"/>
        <v>2365</v>
      </c>
      <c r="D112" s="1" t="s">
        <v>215</v>
      </c>
      <c r="E112" s="1" t="s">
        <v>216</v>
      </c>
      <c r="F112" s="38" t="s">
        <v>877</v>
      </c>
      <c r="G112" s="1">
        <v>-2218821</v>
      </c>
      <c r="H112" s="1">
        <v>0</v>
      </c>
      <c r="I112" s="1">
        <v>1612116</v>
      </c>
      <c r="J112" s="1">
        <v>-3830937</v>
      </c>
    </row>
    <row r="113" spans="1:10" x14ac:dyDescent="0.25">
      <c r="A113" s="1">
        <v>112</v>
      </c>
      <c r="B113" s="1">
        <f t="shared" si="4"/>
        <v>8</v>
      </c>
      <c r="C113" s="1" t="str">
        <f t="shared" si="5"/>
        <v>2365</v>
      </c>
      <c r="D113" s="1" t="s">
        <v>217</v>
      </c>
      <c r="E113" s="1" t="s">
        <v>218</v>
      </c>
      <c r="F113" s="38" t="s">
        <v>877</v>
      </c>
      <c r="G113" s="1">
        <v>-6860</v>
      </c>
      <c r="H113" s="1">
        <v>2210</v>
      </c>
      <c r="I113" s="1">
        <v>375236</v>
      </c>
      <c r="J113" s="1">
        <v>-379886</v>
      </c>
    </row>
    <row r="114" spans="1:10" x14ac:dyDescent="0.25">
      <c r="A114" s="1">
        <v>113</v>
      </c>
      <c r="B114" s="1">
        <f t="shared" si="4"/>
        <v>8</v>
      </c>
      <c r="C114" s="1" t="str">
        <f t="shared" si="5"/>
        <v>2365</v>
      </c>
      <c r="D114" s="1" t="s">
        <v>219</v>
      </c>
      <c r="E114" s="1" t="s">
        <v>220</v>
      </c>
      <c r="F114" s="38" t="s">
        <v>877</v>
      </c>
      <c r="G114" s="1">
        <v>-1713620</v>
      </c>
      <c r="H114" s="1">
        <v>187641</v>
      </c>
      <c r="I114" s="1">
        <v>2131193</v>
      </c>
      <c r="J114" s="1">
        <v>-3657172</v>
      </c>
    </row>
    <row r="115" spans="1:10" x14ac:dyDescent="0.25">
      <c r="A115" s="1">
        <v>114</v>
      </c>
      <c r="B115" s="1">
        <f t="shared" si="4"/>
        <v>8</v>
      </c>
      <c r="C115" s="1" t="str">
        <f t="shared" si="5"/>
        <v>2365</v>
      </c>
      <c r="D115" s="1" t="s">
        <v>221</v>
      </c>
      <c r="E115" s="1" t="s">
        <v>222</v>
      </c>
      <c r="F115" s="38" t="s">
        <v>877</v>
      </c>
      <c r="G115" s="1">
        <v>-45631172</v>
      </c>
      <c r="H115" s="1">
        <v>1523326</v>
      </c>
      <c r="I115" s="1">
        <v>50338679</v>
      </c>
      <c r="J115" s="1">
        <v>-94446525</v>
      </c>
    </row>
    <row r="116" spans="1:10" x14ac:dyDescent="0.25">
      <c r="A116" s="1">
        <v>115</v>
      </c>
      <c r="B116" s="1">
        <f t="shared" si="4"/>
        <v>8</v>
      </c>
      <c r="C116" s="1" t="str">
        <f t="shared" si="5"/>
        <v>2365</v>
      </c>
      <c r="D116" s="1" t="s">
        <v>223</v>
      </c>
      <c r="E116" s="1" t="s">
        <v>224</v>
      </c>
      <c r="F116" s="38" t="s">
        <v>877</v>
      </c>
      <c r="G116" s="1">
        <v>-77368</v>
      </c>
      <c r="H116" s="1">
        <v>0</v>
      </c>
      <c r="I116" s="1">
        <v>56727</v>
      </c>
      <c r="J116" s="1">
        <v>-134095</v>
      </c>
    </row>
    <row r="117" spans="1:10" x14ac:dyDescent="0.25">
      <c r="A117" s="1">
        <v>116</v>
      </c>
      <c r="B117" s="1">
        <f t="shared" si="4"/>
        <v>8</v>
      </c>
      <c r="C117" s="1" t="str">
        <f t="shared" si="5"/>
        <v>2365</v>
      </c>
      <c r="D117" s="1" t="s">
        <v>225</v>
      </c>
      <c r="E117" s="1" t="s">
        <v>226</v>
      </c>
      <c r="F117" s="38" t="s">
        <v>877</v>
      </c>
      <c r="G117" s="1">
        <v>44436841</v>
      </c>
      <c r="H117" s="1">
        <v>54699288</v>
      </c>
      <c r="I117" s="1">
        <v>514</v>
      </c>
      <c r="J117" s="1">
        <v>99135615</v>
      </c>
    </row>
    <row r="118" spans="1:10" x14ac:dyDescent="0.25">
      <c r="A118" s="1">
        <v>117</v>
      </c>
      <c r="B118" s="1">
        <f t="shared" si="4"/>
        <v>8</v>
      </c>
      <c r="C118" s="1" t="str">
        <f t="shared" si="5"/>
        <v>2365</v>
      </c>
      <c r="D118" s="1" t="s">
        <v>227</v>
      </c>
      <c r="E118" s="1" t="s">
        <v>228</v>
      </c>
      <c r="F118" s="38" t="s">
        <v>877</v>
      </c>
      <c r="G118" s="1">
        <v>-2100000</v>
      </c>
      <c r="H118" s="1">
        <v>525000</v>
      </c>
      <c r="I118" s="1">
        <v>5425000</v>
      </c>
      <c r="J118" s="1">
        <v>-7000000</v>
      </c>
    </row>
    <row r="119" spans="1:10" x14ac:dyDescent="0.25">
      <c r="A119" s="1">
        <v>118</v>
      </c>
      <c r="B119" s="1">
        <f t="shared" si="4"/>
        <v>8</v>
      </c>
      <c r="C119" s="1" t="str">
        <f t="shared" si="5"/>
        <v>2365</v>
      </c>
      <c r="D119" s="1" t="s">
        <v>229</v>
      </c>
      <c r="E119" s="1" t="s">
        <v>230</v>
      </c>
      <c r="F119" s="38" t="s">
        <v>877</v>
      </c>
      <c r="G119" s="1">
        <v>1925000</v>
      </c>
      <c r="H119" s="1">
        <v>4550000</v>
      </c>
      <c r="I119" s="1">
        <v>0</v>
      </c>
      <c r="J119" s="1">
        <v>6475000</v>
      </c>
    </row>
    <row r="120" spans="1:10" x14ac:dyDescent="0.25">
      <c r="A120" s="1">
        <v>119</v>
      </c>
      <c r="B120" s="1">
        <f t="shared" si="4"/>
        <v>8</v>
      </c>
      <c r="C120" s="1" t="str">
        <f t="shared" si="5"/>
        <v>2365</v>
      </c>
      <c r="D120" s="1" t="s">
        <v>231</v>
      </c>
      <c r="E120" s="1" t="s">
        <v>232</v>
      </c>
      <c r="F120" s="38" t="s">
        <v>877</v>
      </c>
      <c r="G120" s="1">
        <v>-202727</v>
      </c>
      <c r="H120" s="1">
        <v>0</v>
      </c>
      <c r="I120" s="1">
        <v>99523</v>
      </c>
      <c r="J120" s="1">
        <v>-302250</v>
      </c>
    </row>
    <row r="121" spans="1:10" x14ac:dyDescent="0.25">
      <c r="A121" s="1">
        <v>120</v>
      </c>
      <c r="B121" s="1">
        <f t="shared" si="4"/>
        <v>8</v>
      </c>
      <c r="C121" s="1" t="str">
        <f t="shared" si="5"/>
        <v>2365</v>
      </c>
      <c r="D121" s="1" t="s">
        <v>233</v>
      </c>
      <c r="E121" s="1" t="s">
        <v>234</v>
      </c>
      <c r="F121" s="38" t="s">
        <v>877</v>
      </c>
      <c r="G121" s="1">
        <v>-16276917.91</v>
      </c>
      <c r="H121" s="1">
        <v>1010054</v>
      </c>
      <c r="I121" s="1">
        <v>23879553</v>
      </c>
      <c r="J121" s="1">
        <v>-39146416.909999996</v>
      </c>
    </row>
    <row r="122" spans="1:10" x14ac:dyDescent="0.25">
      <c r="A122" s="1">
        <v>121</v>
      </c>
      <c r="B122" s="1">
        <f t="shared" si="4"/>
        <v>8</v>
      </c>
      <c r="C122" s="1" t="str">
        <f t="shared" si="5"/>
        <v>2365</v>
      </c>
      <c r="D122" s="1" t="s">
        <v>235</v>
      </c>
      <c r="E122" s="1" t="s">
        <v>236</v>
      </c>
      <c r="F122" s="38" t="s">
        <v>877</v>
      </c>
      <c r="G122" s="1">
        <v>0</v>
      </c>
      <c r="H122" s="1">
        <v>0</v>
      </c>
      <c r="I122" s="1">
        <v>80929</v>
      </c>
      <c r="J122" s="1">
        <v>-80929</v>
      </c>
    </row>
    <row r="123" spans="1:10" x14ac:dyDescent="0.25">
      <c r="A123" s="1">
        <v>122</v>
      </c>
      <c r="B123" s="1">
        <f t="shared" si="4"/>
        <v>8</v>
      </c>
      <c r="C123" s="1" t="str">
        <f t="shared" si="5"/>
        <v>2365</v>
      </c>
      <c r="D123" s="1" t="s">
        <v>237</v>
      </c>
      <c r="E123" s="1" t="s">
        <v>238</v>
      </c>
      <c r="F123" s="38" t="s">
        <v>877</v>
      </c>
      <c r="G123" s="1">
        <v>0</v>
      </c>
      <c r="H123" s="1">
        <v>0</v>
      </c>
      <c r="I123" s="1">
        <v>2016</v>
      </c>
      <c r="J123" s="1">
        <v>-2016</v>
      </c>
    </row>
    <row r="124" spans="1:10" x14ac:dyDescent="0.25">
      <c r="A124" s="1">
        <v>123</v>
      </c>
      <c r="B124" s="1">
        <f t="shared" si="4"/>
        <v>8</v>
      </c>
      <c r="C124" s="1" t="str">
        <f t="shared" si="5"/>
        <v>2365</v>
      </c>
      <c r="D124" s="1" t="s">
        <v>239</v>
      </c>
      <c r="E124" s="1" t="s">
        <v>240</v>
      </c>
      <c r="F124" s="38" t="s">
        <v>877</v>
      </c>
      <c r="G124" s="1">
        <v>14998644.91</v>
      </c>
      <c r="H124" s="1">
        <v>23869781</v>
      </c>
      <c r="I124" s="1">
        <v>1814</v>
      </c>
      <c r="J124" s="1">
        <v>38866611.909999996</v>
      </c>
    </row>
    <row r="125" spans="1:10" x14ac:dyDescent="0.25">
      <c r="A125" s="1">
        <v>124</v>
      </c>
      <c r="B125" s="1">
        <f t="shared" si="4"/>
        <v>8</v>
      </c>
      <c r="C125" s="1" t="str">
        <f t="shared" si="5"/>
        <v>2365</v>
      </c>
      <c r="D125" s="1" t="s">
        <v>241</v>
      </c>
      <c r="E125" s="1" t="s">
        <v>242</v>
      </c>
      <c r="F125" s="38" t="s">
        <v>877</v>
      </c>
      <c r="G125" s="1">
        <v>-36787000</v>
      </c>
      <c r="H125" s="1">
        <v>568908.36</v>
      </c>
      <c r="I125" s="1">
        <v>45219908.359999999</v>
      </c>
      <c r="J125" s="1">
        <v>-81438000</v>
      </c>
    </row>
    <row r="126" spans="1:10" x14ac:dyDescent="0.25">
      <c r="A126" s="1">
        <v>125</v>
      </c>
      <c r="B126" s="1">
        <f t="shared" si="4"/>
        <v>8</v>
      </c>
      <c r="C126" s="1" t="str">
        <f t="shared" si="5"/>
        <v>2365</v>
      </c>
      <c r="D126" s="1" t="s">
        <v>243</v>
      </c>
      <c r="E126" s="1" t="s">
        <v>244</v>
      </c>
      <c r="F126" s="38" t="s">
        <v>877</v>
      </c>
      <c r="G126" s="1">
        <v>33077000</v>
      </c>
      <c r="H126" s="1">
        <v>44573000</v>
      </c>
      <c r="I126" s="1">
        <v>0</v>
      </c>
      <c r="J126" s="1">
        <v>77650000</v>
      </c>
    </row>
    <row r="127" spans="1:10" x14ac:dyDescent="0.25">
      <c r="A127" s="1">
        <v>126</v>
      </c>
      <c r="B127" s="1">
        <f t="shared" si="4"/>
        <v>8</v>
      </c>
      <c r="C127" s="1" t="str">
        <f t="shared" si="5"/>
        <v>2367</v>
      </c>
      <c r="D127" s="1" t="s">
        <v>245</v>
      </c>
      <c r="E127" s="1" t="s">
        <v>246</v>
      </c>
      <c r="F127" s="38" t="s">
        <v>877</v>
      </c>
      <c r="G127" s="1">
        <v>0</v>
      </c>
      <c r="H127" s="1">
        <v>25123</v>
      </c>
      <c r="I127" s="1">
        <v>25123</v>
      </c>
      <c r="J127" s="1">
        <v>0</v>
      </c>
    </row>
    <row r="128" spans="1:10" x14ac:dyDescent="0.25">
      <c r="A128" s="1">
        <v>127</v>
      </c>
      <c r="B128" s="1">
        <f t="shared" si="4"/>
        <v>8</v>
      </c>
      <c r="C128" s="1" t="str">
        <f t="shared" si="5"/>
        <v>2368</v>
      </c>
      <c r="D128" s="1" t="s">
        <v>247</v>
      </c>
      <c r="E128" s="1" t="s">
        <v>248</v>
      </c>
      <c r="F128" s="38" t="s">
        <v>877</v>
      </c>
      <c r="G128" s="1">
        <v>-16718050.300000001</v>
      </c>
      <c r="H128" s="1">
        <v>615246</v>
      </c>
      <c r="I128" s="1">
        <v>18570703.879999999</v>
      </c>
      <c r="J128" s="1">
        <v>-34673508.18</v>
      </c>
    </row>
    <row r="129" spans="1:10" x14ac:dyDescent="0.25">
      <c r="A129" s="1">
        <v>128</v>
      </c>
      <c r="B129" s="1">
        <f t="shared" si="4"/>
        <v>8</v>
      </c>
      <c r="C129" s="1" t="str">
        <f t="shared" si="5"/>
        <v>2368</v>
      </c>
      <c r="D129" s="1" t="s">
        <v>249</v>
      </c>
      <c r="E129" s="1" t="s">
        <v>250</v>
      </c>
      <c r="F129" s="38" t="s">
        <v>877</v>
      </c>
      <c r="G129" s="1">
        <v>-2651231.96</v>
      </c>
      <c r="H129" s="1">
        <v>571145.30000000005</v>
      </c>
      <c r="I129" s="1">
        <v>6092157.4800000004</v>
      </c>
      <c r="J129" s="1">
        <v>-8172244.1399999997</v>
      </c>
    </row>
    <row r="130" spans="1:10" x14ac:dyDescent="0.25">
      <c r="A130" s="1">
        <v>129</v>
      </c>
      <c r="B130" s="1">
        <f t="shared" si="4"/>
        <v>8</v>
      </c>
      <c r="C130" s="1" t="str">
        <f t="shared" si="5"/>
        <v>2368</v>
      </c>
      <c r="D130" s="1" t="s">
        <v>251</v>
      </c>
      <c r="E130" s="1" t="s">
        <v>252</v>
      </c>
      <c r="F130" s="38" t="s">
        <v>877</v>
      </c>
      <c r="G130" s="1">
        <v>-558874.80000000005</v>
      </c>
      <c r="H130" s="1">
        <v>116865</v>
      </c>
      <c r="I130" s="1">
        <v>235491</v>
      </c>
      <c r="J130" s="1">
        <v>-677500.8</v>
      </c>
    </row>
    <row r="131" spans="1:10" x14ac:dyDescent="0.25">
      <c r="A131" s="1">
        <v>130</v>
      </c>
      <c r="B131" s="1">
        <f t="shared" si="4"/>
        <v>8</v>
      </c>
      <c r="C131" s="1" t="str">
        <f t="shared" si="5"/>
        <v>2368</v>
      </c>
      <c r="D131" s="1" t="s">
        <v>253</v>
      </c>
      <c r="E131" s="1" t="s">
        <v>254</v>
      </c>
      <c r="F131" s="38" t="s">
        <v>877</v>
      </c>
      <c r="G131" s="1">
        <v>0</v>
      </c>
      <c r="H131" s="1">
        <v>132000</v>
      </c>
      <c r="I131" s="1">
        <v>439167.7</v>
      </c>
      <c r="J131" s="1">
        <v>-307167.7</v>
      </c>
    </row>
    <row r="132" spans="1:10" x14ac:dyDescent="0.25">
      <c r="A132" s="1">
        <v>131</v>
      </c>
      <c r="B132" s="1">
        <f t="shared" ref="B132:B195" si="8">LEN(D132)</f>
        <v>8</v>
      </c>
      <c r="C132" s="1" t="str">
        <f t="shared" si="5"/>
        <v>2368</v>
      </c>
      <c r="D132" s="1" t="s">
        <v>255</v>
      </c>
      <c r="E132" s="1" t="s">
        <v>256</v>
      </c>
      <c r="F132" s="38" t="s">
        <v>877</v>
      </c>
      <c r="G132" s="1">
        <v>-29812</v>
      </c>
      <c r="H132" s="1">
        <v>86261</v>
      </c>
      <c r="I132" s="1">
        <v>118545</v>
      </c>
      <c r="J132" s="1">
        <v>-62096</v>
      </c>
    </row>
    <row r="133" spans="1:10" x14ac:dyDescent="0.25">
      <c r="A133" s="1">
        <v>132</v>
      </c>
      <c r="B133" s="1">
        <f t="shared" si="8"/>
        <v>8</v>
      </c>
      <c r="C133" s="1" t="str">
        <f t="shared" ref="C133:C196" si="9">MID(D133,1,4)</f>
        <v>2368</v>
      </c>
      <c r="D133" s="1" t="s">
        <v>257</v>
      </c>
      <c r="E133" s="1" t="s">
        <v>258</v>
      </c>
      <c r="F133" s="38" t="s">
        <v>877</v>
      </c>
      <c r="G133" s="1">
        <v>-334</v>
      </c>
      <c r="H133" s="1">
        <v>0</v>
      </c>
      <c r="I133" s="1">
        <v>0</v>
      </c>
      <c r="J133" s="1">
        <v>-334</v>
      </c>
    </row>
    <row r="134" spans="1:10" x14ac:dyDescent="0.25">
      <c r="A134" s="1">
        <v>133</v>
      </c>
      <c r="B134" s="1">
        <f t="shared" si="8"/>
        <v>8</v>
      </c>
      <c r="C134" s="1" t="str">
        <f t="shared" si="9"/>
        <v>2368</v>
      </c>
      <c r="D134" s="1" t="s">
        <v>259</v>
      </c>
      <c r="E134" s="1" t="s">
        <v>260</v>
      </c>
      <c r="F134" s="38" t="s">
        <v>877</v>
      </c>
      <c r="G134" s="1">
        <v>-421354</v>
      </c>
      <c r="H134" s="1">
        <v>45068.46</v>
      </c>
      <c r="I134" s="1">
        <v>500748.66</v>
      </c>
      <c r="J134" s="1">
        <v>-877034.2</v>
      </c>
    </row>
    <row r="135" spans="1:10" x14ac:dyDescent="0.25">
      <c r="A135" s="1">
        <v>134</v>
      </c>
      <c r="B135" s="1">
        <f t="shared" si="8"/>
        <v>8</v>
      </c>
      <c r="C135" s="1" t="str">
        <f t="shared" si="9"/>
        <v>2368</v>
      </c>
      <c r="D135" s="1" t="s">
        <v>261</v>
      </c>
      <c r="E135" s="1" t="s">
        <v>262</v>
      </c>
      <c r="F135" s="38" t="s">
        <v>877</v>
      </c>
      <c r="G135" s="1">
        <v>0</v>
      </c>
      <c r="H135" s="1">
        <v>6928</v>
      </c>
      <c r="I135" s="1">
        <v>992064</v>
      </c>
      <c r="J135" s="1">
        <v>-985136</v>
      </c>
    </row>
    <row r="136" spans="1:10" x14ac:dyDescent="0.25">
      <c r="A136" s="1">
        <v>135</v>
      </c>
      <c r="B136" s="1">
        <f t="shared" si="8"/>
        <v>8</v>
      </c>
      <c r="C136" s="1" t="str">
        <f t="shared" si="9"/>
        <v>2368</v>
      </c>
      <c r="D136" s="1" t="s">
        <v>263</v>
      </c>
      <c r="E136" s="1" t="s">
        <v>264</v>
      </c>
      <c r="F136" s="38" t="s">
        <v>877</v>
      </c>
      <c r="G136" s="1">
        <v>0</v>
      </c>
      <c r="H136" s="1">
        <v>0</v>
      </c>
      <c r="I136" s="1">
        <v>107745</v>
      </c>
      <c r="J136" s="1">
        <v>-107745</v>
      </c>
    </row>
    <row r="137" spans="1:10" x14ac:dyDescent="0.25">
      <c r="A137" s="1">
        <v>136</v>
      </c>
      <c r="B137" s="1">
        <f t="shared" si="8"/>
        <v>8</v>
      </c>
      <c r="C137" s="1" t="str">
        <f t="shared" si="9"/>
        <v>2368</v>
      </c>
      <c r="D137" s="1" t="s">
        <v>265</v>
      </c>
      <c r="E137" s="1" t="s">
        <v>266</v>
      </c>
      <c r="F137" s="38" t="s">
        <v>877</v>
      </c>
      <c r="G137" s="1">
        <v>0</v>
      </c>
      <c r="H137" s="1">
        <v>0</v>
      </c>
      <c r="I137" s="1">
        <v>59124</v>
      </c>
      <c r="J137" s="1">
        <v>-59124</v>
      </c>
    </row>
    <row r="138" spans="1:10" x14ac:dyDescent="0.25">
      <c r="A138" s="1">
        <v>137</v>
      </c>
      <c r="B138" s="1">
        <f t="shared" si="8"/>
        <v>8</v>
      </c>
      <c r="C138" s="1" t="str">
        <f t="shared" si="9"/>
        <v>2368</v>
      </c>
      <c r="D138" s="1" t="s">
        <v>267</v>
      </c>
      <c r="E138" s="1" t="s">
        <v>268</v>
      </c>
      <c r="F138" s="38" t="s">
        <v>877</v>
      </c>
      <c r="G138" s="1">
        <v>0</v>
      </c>
      <c r="H138" s="1">
        <v>206391.1</v>
      </c>
      <c r="I138" s="1">
        <v>1223.4000000000001</v>
      </c>
      <c r="J138" s="1">
        <v>205167.7</v>
      </c>
    </row>
    <row r="139" spans="1:10" x14ac:dyDescent="0.25">
      <c r="A139" s="1">
        <v>138</v>
      </c>
      <c r="B139" s="1">
        <f t="shared" si="8"/>
        <v>8</v>
      </c>
      <c r="C139" s="1" t="str">
        <f t="shared" si="9"/>
        <v>2368</v>
      </c>
      <c r="D139" s="1" t="s">
        <v>269</v>
      </c>
      <c r="E139" s="1" t="s">
        <v>270</v>
      </c>
      <c r="F139" s="38" t="s">
        <v>877</v>
      </c>
      <c r="G139" s="1">
        <v>0</v>
      </c>
      <c r="H139" s="1">
        <v>27510</v>
      </c>
      <c r="I139" s="1">
        <v>765</v>
      </c>
      <c r="J139" s="1">
        <v>26745</v>
      </c>
    </row>
    <row r="140" spans="1:10" x14ac:dyDescent="0.25">
      <c r="A140" s="1">
        <v>139</v>
      </c>
      <c r="B140" s="1">
        <f t="shared" si="8"/>
        <v>8</v>
      </c>
      <c r="C140" s="1" t="str">
        <f t="shared" si="9"/>
        <v>2368</v>
      </c>
      <c r="D140" s="1" t="s">
        <v>271</v>
      </c>
      <c r="E140" s="1" t="s">
        <v>272</v>
      </c>
      <c r="F140" s="38" t="s">
        <v>877</v>
      </c>
      <c r="G140" s="1">
        <v>0</v>
      </c>
      <c r="H140" s="1">
        <v>1047304</v>
      </c>
      <c r="I140" s="1">
        <v>183168</v>
      </c>
      <c r="J140" s="1">
        <v>864136</v>
      </c>
    </row>
    <row r="141" spans="1:10" x14ac:dyDescent="0.25">
      <c r="A141" s="1">
        <v>140</v>
      </c>
      <c r="B141" s="1">
        <f t="shared" si="8"/>
        <v>8</v>
      </c>
      <c r="C141" s="1" t="str">
        <f t="shared" si="9"/>
        <v>2368</v>
      </c>
      <c r="D141" s="1" t="s">
        <v>273</v>
      </c>
      <c r="E141" s="1" t="s">
        <v>274</v>
      </c>
      <c r="F141" s="38" t="s">
        <v>877</v>
      </c>
      <c r="G141" s="1">
        <v>12812</v>
      </c>
      <c r="H141" s="1">
        <v>37158</v>
      </c>
      <c r="I141" s="1">
        <v>874</v>
      </c>
      <c r="J141" s="1">
        <v>49096</v>
      </c>
    </row>
    <row r="142" spans="1:10" x14ac:dyDescent="0.25">
      <c r="A142" s="1">
        <v>141</v>
      </c>
      <c r="B142" s="1">
        <f t="shared" si="8"/>
        <v>8</v>
      </c>
      <c r="C142" s="1" t="str">
        <f t="shared" si="9"/>
        <v>2368</v>
      </c>
      <c r="D142" s="1" t="s">
        <v>275</v>
      </c>
      <c r="E142" s="1" t="s">
        <v>276</v>
      </c>
      <c r="F142" s="38" t="s">
        <v>877</v>
      </c>
      <c r="G142" s="1">
        <v>334</v>
      </c>
      <c r="H142" s="1">
        <v>0</v>
      </c>
      <c r="I142" s="1">
        <v>0</v>
      </c>
      <c r="J142" s="1">
        <v>334</v>
      </c>
    </row>
    <row r="143" spans="1:10" x14ac:dyDescent="0.25">
      <c r="A143" s="1">
        <v>142</v>
      </c>
      <c r="B143" s="1">
        <f t="shared" si="8"/>
        <v>8</v>
      </c>
      <c r="C143" s="1" t="str">
        <f t="shared" si="9"/>
        <v>2368</v>
      </c>
      <c r="D143" s="1" t="s">
        <v>277</v>
      </c>
      <c r="E143" s="1" t="s">
        <v>278</v>
      </c>
      <c r="F143" s="38" t="s">
        <v>877</v>
      </c>
      <c r="G143" s="1">
        <v>13956050.300000001</v>
      </c>
      <c r="H143" s="1">
        <v>20405618</v>
      </c>
      <c r="I143" s="1">
        <v>1922160.12</v>
      </c>
      <c r="J143" s="1">
        <v>32439508.18</v>
      </c>
    </row>
    <row r="144" spans="1:10" x14ac:dyDescent="0.25">
      <c r="A144" s="1">
        <v>143</v>
      </c>
      <c r="B144" s="1">
        <f t="shared" si="8"/>
        <v>8</v>
      </c>
      <c r="C144" s="1" t="str">
        <f t="shared" si="9"/>
        <v>2368</v>
      </c>
      <c r="D144" s="1" t="s">
        <v>279</v>
      </c>
      <c r="E144" s="1" t="s">
        <v>280</v>
      </c>
      <c r="F144" s="38" t="s">
        <v>877</v>
      </c>
      <c r="G144" s="1">
        <v>1945231.96</v>
      </c>
      <c r="H144" s="1">
        <v>6115666.1200000001</v>
      </c>
      <c r="I144" s="1">
        <v>1801653.94</v>
      </c>
      <c r="J144" s="1">
        <v>6259244.1399999997</v>
      </c>
    </row>
    <row r="145" spans="1:10" x14ac:dyDescent="0.25">
      <c r="A145" s="1">
        <v>144</v>
      </c>
      <c r="B145" s="1">
        <f t="shared" si="8"/>
        <v>8</v>
      </c>
      <c r="C145" s="1" t="str">
        <f t="shared" si="9"/>
        <v>2368</v>
      </c>
      <c r="D145" s="1" t="s">
        <v>281</v>
      </c>
      <c r="E145" s="1" t="s">
        <v>282</v>
      </c>
      <c r="F145" s="38" t="s">
        <v>877</v>
      </c>
      <c r="G145" s="1">
        <v>451874.8</v>
      </c>
      <c r="H145" s="1">
        <v>219871</v>
      </c>
      <c r="I145" s="1">
        <v>1245</v>
      </c>
      <c r="J145" s="1">
        <v>670500.80000000005</v>
      </c>
    </row>
    <row r="146" spans="1:10" x14ac:dyDescent="0.25">
      <c r="A146" s="1">
        <v>145</v>
      </c>
      <c r="B146" s="1">
        <f t="shared" si="8"/>
        <v>8</v>
      </c>
      <c r="C146" s="1" t="str">
        <f t="shared" si="9"/>
        <v>2368</v>
      </c>
      <c r="D146" s="1" t="s">
        <v>283</v>
      </c>
      <c r="E146" s="1" t="s">
        <v>284</v>
      </c>
      <c r="F146" s="38" t="s">
        <v>877</v>
      </c>
      <c r="G146" s="1">
        <v>418354</v>
      </c>
      <c r="H146" s="1">
        <v>376075.54</v>
      </c>
      <c r="I146" s="1">
        <v>1395.34</v>
      </c>
      <c r="J146" s="1">
        <v>793034.2</v>
      </c>
    </row>
    <row r="147" spans="1:10" x14ac:dyDescent="0.25">
      <c r="A147" s="1">
        <v>146</v>
      </c>
      <c r="B147" s="1">
        <f t="shared" si="8"/>
        <v>8</v>
      </c>
      <c r="C147" s="1" t="str">
        <f t="shared" si="9"/>
        <v>2368</v>
      </c>
      <c r="D147" s="1" t="s">
        <v>285</v>
      </c>
      <c r="E147" s="1" t="s">
        <v>286</v>
      </c>
      <c r="F147" s="38" t="s">
        <v>877</v>
      </c>
      <c r="G147" s="1">
        <v>0</v>
      </c>
      <c r="H147" s="1">
        <v>59248</v>
      </c>
      <c r="I147" s="1">
        <v>124</v>
      </c>
      <c r="J147" s="1">
        <v>59124</v>
      </c>
    </row>
    <row r="148" spans="1:10" x14ac:dyDescent="0.25">
      <c r="A148" s="1">
        <v>147</v>
      </c>
      <c r="B148" s="1">
        <f t="shared" si="8"/>
        <v>8</v>
      </c>
      <c r="C148" s="1" t="str">
        <f t="shared" si="9"/>
        <v>2370</v>
      </c>
      <c r="D148" s="1" t="s">
        <v>288</v>
      </c>
      <c r="E148" s="1" t="s">
        <v>289</v>
      </c>
      <c r="F148" s="38" t="s">
        <v>877</v>
      </c>
      <c r="G148" s="1">
        <v>0</v>
      </c>
      <c r="H148" s="1">
        <v>10632034</v>
      </c>
      <c r="I148" s="1">
        <v>13569934</v>
      </c>
      <c r="J148" s="1">
        <v>-2937900</v>
      </c>
    </row>
    <row r="149" spans="1:10" x14ac:dyDescent="0.25">
      <c r="A149" s="1">
        <v>148</v>
      </c>
      <c r="B149" s="1">
        <f t="shared" si="8"/>
        <v>8</v>
      </c>
      <c r="C149" s="1" t="str">
        <f t="shared" si="9"/>
        <v>2370</v>
      </c>
      <c r="D149" s="1" t="s">
        <v>290</v>
      </c>
      <c r="E149" s="1" t="s">
        <v>291</v>
      </c>
      <c r="F149" s="38" t="s">
        <v>877</v>
      </c>
      <c r="G149" s="1">
        <v>0</v>
      </c>
      <c r="H149" s="1">
        <v>2527800</v>
      </c>
      <c r="I149" s="1">
        <v>3375800</v>
      </c>
      <c r="J149" s="1">
        <v>-848000</v>
      </c>
    </row>
    <row r="150" spans="1:10" x14ac:dyDescent="0.25">
      <c r="A150" s="1">
        <v>149</v>
      </c>
      <c r="B150" s="1">
        <f t="shared" si="8"/>
        <v>8</v>
      </c>
      <c r="C150" s="1" t="str">
        <f t="shared" si="9"/>
        <v>2370</v>
      </c>
      <c r="D150" s="1" t="s">
        <v>292</v>
      </c>
      <c r="E150" s="1" t="s">
        <v>293</v>
      </c>
      <c r="F150" s="38" t="s">
        <v>877</v>
      </c>
      <c r="G150" s="1">
        <v>0</v>
      </c>
      <c r="H150" s="1">
        <v>2197672</v>
      </c>
      <c r="I150" s="1">
        <v>2552872</v>
      </c>
      <c r="J150" s="1">
        <v>-355200</v>
      </c>
    </row>
    <row r="151" spans="1:10" x14ac:dyDescent="0.25">
      <c r="A151" s="1">
        <v>150</v>
      </c>
      <c r="B151" s="1">
        <f t="shared" si="8"/>
        <v>8</v>
      </c>
      <c r="C151" s="1" t="str">
        <f t="shared" si="9"/>
        <v>2370</v>
      </c>
      <c r="D151" s="1" t="s">
        <v>294</v>
      </c>
      <c r="E151" s="1" t="s">
        <v>295</v>
      </c>
      <c r="F151" s="38" t="s">
        <v>877</v>
      </c>
      <c r="G151" s="1">
        <v>0</v>
      </c>
      <c r="H151" s="1">
        <v>1149800</v>
      </c>
      <c r="I151" s="1">
        <v>1386600</v>
      </c>
      <c r="J151" s="1">
        <v>-236800</v>
      </c>
    </row>
    <row r="152" spans="1:10" x14ac:dyDescent="0.25">
      <c r="A152" s="1">
        <v>151</v>
      </c>
      <c r="B152" s="1">
        <f t="shared" si="8"/>
        <v>8</v>
      </c>
      <c r="C152" s="1" t="str">
        <f t="shared" si="9"/>
        <v>2370</v>
      </c>
      <c r="D152" s="1" t="s">
        <v>296</v>
      </c>
      <c r="E152" s="1" t="s">
        <v>297</v>
      </c>
      <c r="F152" s="38" t="s">
        <v>877</v>
      </c>
      <c r="G152" s="1">
        <v>0</v>
      </c>
      <c r="H152" s="1">
        <v>5358000</v>
      </c>
      <c r="I152" s="1">
        <v>7248200</v>
      </c>
      <c r="J152" s="1">
        <v>-1890200</v>
      </c>
    </row>
    <row r="153" spans="1:10" x14ac:dyDescent="0.25">
      <c r="A153" s="1">
        <v>152</v>
      </c>
      <c r="B153" s="1">
        <f t="shared" si="8"/>
        <v>8</v>
      </c>
      <c r="C153" s="1" t="str">
        <f t="shared" si="9"/>
        <v>2370</v>
      </c>
      <c r="D153" s="1" t="s">
        <v>298</v>
      </c>
      <c r="E153" s="1" t="s">
        <v>299</v>
      </c>
      <c r="F153" s="38" t="s">
        <v>877</v>
      </c>
      <c r="G153" s="1">
        <v>0</v>
      </c>
      <c r="H153" s="1">
        <v>2041300</v>
      </c>
      <c r="I153" s="1">
        <v>3061950</v>
      </c>
      <c r="J153" s="1">
        <v>-1020650</v>
      </c>
    </row>
    <row r="154" spans="1:10" x14ac:dyDescent="0.25">
      <c r="A154" s="1">
        <v>153</v>
      </c>
      <c r="B154" s="1">
        <f t="shared" si="8"/>
        <v>8</v>
      </c>
      <c r="C154" s="1" t="str">
        <f t="shared" si="9"/>
        <v>2380</v>
      </c>
      <c r="D154" s="1" t="s">
        <v>300</v>
      </c>
      <c r="E154" s="1" t="s">
        <v>301</v>
      </c>
      <c r="F154" s="38" t="s">
        <v>877</v>
      </c>
      <c r="G154" s="1">
        <v>0</v>
      </c>
      <c r="H154" s="1">
        <v>20823651</v>
      </c>
      <c r="I154" s="1">
        <v>27568051</v>
      </c>
      <c r="J154" s="1">
        <v>-6744400</v>
      </c>
    </row>
    <row r="155" spans="1:10" x14ac:dyDescent="0.25">
      <c r="A155" s="1">
        <v>154</v>
      </c>
      <c r="B155" s="1">
        <f t="shared" si="8"/>
        <v>8</v>
      </c>
      <c r="C155" s="1" t="str">
        <f t="shared" si="9"/>
        <v>2404</v>
      </c>
      <c r="D155" s="1" t="s">
        <v>303</v>
      </c>
      <c r="E155" s="1" t="s">
        <v>302</v>
      </c>
      <c r="F155" s="38" t="s">
        <v>878</v>
      </c>
      <c r="G155" s="1">
        <v>-184573000</v>
      </c>
      <c r="H155" s="1">
        <v>184573000</v>
      </c>
      <c r="I155" s="1">
        <v>518371000</v>
      </c>
      <c r="J155" s="1">
        <v>-518371000</v>
      </c>
    </row>
    <row r="156" spans="1:10" x14ac:dyDescent="0.25">
      <c r="A156" s="1">
        <v>155</v>
      </c>
      <c r="B156" s="1">
        <f t="shared" si="8"/>
        <v>8</v>
      </c>
      <c r="C156" s="1" t="str">
        <f t="shared" si="9"/>
        <v>2404</v>
      </c>
      <c r="D156" s="1" t="s">
        <v>304</v>
      </c>
      <c r="E156" s="1" t="s">
        <v>305</v>
      </c>
      <c r="F156" s="38" t="s">
        <v>878</v>
      </c>
      <c r="G156" s="1">
        <v>0</v>
      </c>
      <c r="H156" s="1">
        <v>722544000</v>
      </c>
      <c r="I156" s="1">
        <v>722544000</v>
      </c>
      <c r="J156" s="1">
        <v>0</v>
      </c>
    </row>
    <row r="157" spans="1:10" x14ac:dyDescent="0.25">
      <c r="A157" s="1">
        <v>156</v>
      </c>
      <c r="B157" s="1">
        <f t="shared" si="8"/>
        <v>8</v>
      </c>
      <c r="C157" s="1" t="str">
        <f t="shared" si="9"/>
        <v>2408</v>
      </c>
      <c r="D157" s="1" t="s">
        <v>306</v>
      </c>
      <c r="E157" s="1" t="s">
        <v>307</v>
      </c>
      <c r="F157" s="38" t="s">
        <v>877</v>
      </c>
      <c r="G157" s="1">
        <v>-1725703975.77</v>
      </c>
      <c r="H157" s="1">
        <v>18074426.010000002</v>
      </c>
      <c r="I157" s="1">
        <v>2014783857.9400001</v>
      </c>
      <c r="J157" s="1">
        <v>-3722413407.6999998</v>
      </c>
    </row>
    <row r="158" spans="1:10" x14ac:dyDescent="0.25">
      <c r="A158" s="1">
        <v>157</v>
      </c>
      <c r="B158" s="1">
        <f t="shared" si="8"/>
        <v>8</v>
      </c>
      <c r="C158" s="1" t="str">
        <f t="shared" si="9"/>
        <v>2408</v>
      </c>
      <c r="D158" s="1" t="s">
        <v>308</v>
      </c>
      <c r="E158" s="1" t="s">
        <v>309</v>
      </c>
      <c r="F158" s="38" t="s">
        <v>877</v>
      </c>
      <c r="G158" s="1">
        <v>-1251447.3500000001</v>
      </c>
      <c r="H158" s="1">
        <v>0</v>
      </c>
      <c r="I158" s="1">
        <v>17518584.609999999</v>
      </c>
      <c r="J158" s="1">
        <v>-18770031.960000001</v>
      </c>
    </row>
    <row r="159" spans="1:10" x14ac:dyDescent="0.25">
      <c r="A159" s="1">
        <v>158</v>
      </c>
      <c r="B159" s="1">
        <f t="shared" si="8"/>
        <v>8</v>
      </c>
      <c r="C159" s="1" t="str">
        <f t="shared" si="9"/>
        <v>2408</v>
      </c>
      <c r="D159" s="1" t="s">
        <v>310</v>
      </c>
      <c r="E159" s="1" t="s">
        <v>311</v>
      </c>
      <c r="F159" s="38" t="s">
        <v>877</v>
      </c>
      <c r="G159" s="1">
        <v>-1398251</v>
      </c>
      <c r="H159" s="1">
        <v>0</v>
      </c>
      <c r="I159" s="1">
        <v>0</v>
      </c>
      <c r="J159" s="1">
        <v>-1398251</v>
      </c>
    </row>
    <row r="160" spans="1:10" x14ac:dyDescent="0.25">
      <c r="A160" s="1">
        <v>159</v>
      </c>
      <c r="B160" s="1">
        <f t="shared" si="8"/>
        <v>8</v>
      </c>
      <c r="C160" s="1" t="str">
        <f t="shared" si="9"/>
        <v>2408</v>
      </c>
      <c r="D160" s="1" t="s">
        <v>312</v>
      </c>
      <c r="E160" s="1" t="s">
        <v>313</v>
      </c>
      <c r="F160" s="38" t="s">
        <v>877</v>
      </c>
      <c r="G160" s="1">
        <v>1398251</v>
      </c>
      <c r="H160" s="1">
        <v>0</v>
      </c>
      <c r="I160" s="1">
        <v>0</v>
      </c>
      <c r="J160" s="1">
        <v>1398251</v>
      </c>
    </row>
    <row r="161" spans="1:10" x14ac:dyDescent="0.25">
      <c r="A161" s="1">
        <v>160</v>
      </c>
      <c r="B161" s="1">
        <f t="shared" si="8"/>
        <v>8</v>
      </c>
      <c r="C161" s="1" t="str">
        <f t="shared" si="9"/>
        <v>2408</v>
      </c>
      <c r="D161" s="1" t="s">
        <v>314</v>
      </c>
      <c r="E161" s="1" t="s">
        <v>315</v>
      </c>
      <c r="F161" s="38" t="s">
        <v>877</v>
      </c>
      <c r="G161" s="1">
        <v>1725703975.77</v>
      </c>
      <c r="H161" s="1">
        <v>2706809470.1599998</v>
      </c>
      <c r="I161" s="1">
        <v>710100038.23000002</v>
      </c>
      <c r="J161" s="1">
        <v>3722413407.6999998</v>
      </c>
    </row>
    <row r="162" spans="1:10" x14ac:dyDescent="0.25">
      <c r="A162" s="1">
        <v>161</v>
      </c>
      <c r="B162" s="1">
        <f t="shared" si="8"/>
        <v>8</v>
      </c>
      <c r="C162" s="1" t="str">
        <f t="shared" si="9"/>
        <v>2408</v>
      </c>
      <c r="D162" s="1" t="s">
        <v>316</v>
      </c>
      <c r="E162" s="1" t="s">
        <v>317</v>
      </c>
      <c r="F162" s="38" t="s">
        <v>877</v>
      </c>
      <c r="G162" s="1">
        <v>1251447.3500000001</v>
      </c>
      <c r="H162" s="1">
        <v>27691184.039999999</v>
      </c>
      <c r="I162" s="1">
        <v>10172599.43</v>
      </c>
      <c r="J162" s="1">
        <v>18770031.960000001</v>
      </c>
    </row>
    <row r="163" spans="1:10" x14ac:dyDescent="0.25">
      <c r="A163" s="1">
        <v>162</v>
      </c>
      <c r="B163" s="1">
        <f t="shared" si="8"/>
        <v>8</v>
      </c>
      <c r="C163" s="1" t="str">
        <f t="shared" si="9"/>
        <v>2408</v>
      </c>
      <c r="D163" s="1" t="s">
        <v>322</v>
      </c>
      <c r="E163" s="1" t="s">
        <v>323</v>
      </c>
      <c r="F163" s="38" t="s">
        <v>877</v>
      </c>
      <c r="G163" s="1">
        <v>203377425.81999999</v>
      </c>
      <c r="H163" s="1">
        <v>289655677.81999999</v>
      </c>
      <c r="I163" s="1">
        <v>17562050.149999999</v>
      </c>
      <c r="J163" s="1">
        <v>475471053.49000001</v>
      </c>
    </row>
    <row r="164" spans="1:10" x14ac:dyDescent="0.25">
      <c r="A164" s="1">
        <v>163</v>
      </c>
      <c r="B164" s="1">
        <f t="shared" si="8"/>
        <v>8</v>
      </c>
      <c r="C164" s="1" t="str">
        <f t="shared" si="9"/>
        <v>2408</v>
      </c>
      <c r="D164" s="1" t="s">
        <v>324</v>
      </c>
      <c r="E164" s="1" t="s">
        <v>325</v>
      </c>
      <c r="F164" s="38" t="s">
        <v>877</v>
      </c>
      <c r="G164" s="1">
        <v>244829190.59999999</v>
      </c>
      <c r="H164" s="1">
        <v>336021799.41000003</v>
      </c>
      <c r="I164" s="1">
        <v>12473207.039999999</v>
      </c>
      <c r="J164" s="1">
        <v>568377782.97000003</v>
      </c>
    </row>
    <row r="165" spans="1:10" x14ac:dyDescent="0.25">
      <c r="A165" s="1">
        <v>164</v>
      </c>
      <c r="B165" s="1">
        <f t="shared" si="8"/>
        <v>8</v>
      </c>
      <c r="C165" s="1" t="str">
        <f t="shared" si="9"/>
        <v>2408</v>
      </c>
      <c r="D165" s="1" t="s">
        <v>326</v>
      </c>
      <c r="E165" s="1" t="s">
        <v>327</v>
      </c>
      <c r="F165" s="38" t="s">
        <v>877</v>
      </c>
      <c r="G165" s="1">
        <v>3884223.58</v>
      </c>
      <c r="H165" s="1">
        <v>0</v>
      </c>
      <c r="I165" s="1">
        <v>0</v>
      </c>
      <c r="J165" s="1">
        <v>3884223.58</v>
      </c>
    </row>
    <row r="166" spans="1:10" x14ac:dyDescent="0.25">
      <c r="A166" s="1">
        <v>165</v>
      </c>
      <c r="B166" s="1">
        <f t="shared" si="8"/>
        <v>8</v>
      </c>
      <c r="C166" s="1" t="str">
        <f t="shared" si="9"/>
        <v>2408</v>
      </c>
      <c r="D166" s="1" t="s">
        <v>328</v>
      </c>
      <c r="E166" s="1" t="s">
        <v>329</v>
      </c>
      <c r="F166" s="38" t="s">
        <v>877</v>
      </c>
      <c r="G166" s="1">
        <v>446754000</v>
      </c>
      <c r="H166" s="1">
        <v>1011495000</v>
      </c>
      <c r="I166" s="1">
        <v>176085000</v>
      </c>
      <c r="J166" s="1">
        <v>1282164000</v>
      </c>
    </row>
    <row r="167" spans="1:10" x14ac:dyDescent="0.25">
      <c r="A167" s="1">
        <v>166</v>
      </c>
      <c r="B167" s="1">
        <f t="shared" si="8"/>
        <v>8</v>
      </c>
      <c r="C167" s="1" t="str">
        <f t="shared" si="9"/>
        <v>2408</v>
      </c>
      <c r="D167" s="1" t="s">
        <v>330</v>
      </c>
      <c r="E167" s="1" t="s">
        <v>331</v>
      </c>
      <c r="F167" s="38" t="s">
        <v>877</v>
      </c>
      <c r="G167" s="1">
        <v>27521290.43</v>
      </c>
      <c r="H167" s="1">
        <v>20063908.100000001</v>
      </c>
      <c r="I167" s="1">
        <v>4353119.3600000003</v>
      </c>
      <c r="J167" s="1">
        <v>43232079.170000002</v>
      </c>
    </row>
    <row r="168" spans="1:10" x14ac:dyDescent="0.25">
      <c r="A168" s="1">
        <v>167</v>
      </c>
      <c r="B168" s="1">
        <f t="shared" si="8"/>
        <v>8</v>
      </c>
      <c r="C168" s="1" t="str">
        <f t="shared" si="9"/>
        <v>2408</v>
      </c>
      <c r="D168" s="1" t="s">
        <v>332</v>
      </c>
      <c r="E168" s="1" t="s">
        <v>333</v>
      </c>
      <c r="F168" s="38" t="s">
        <v>877</v>
      </c>
      <c r="G168" s="1">
        <v>17640</v>
      </c>
      <c r="H168" s="1">
        <v>5185</v>
      </c>
      <c r="I168" s="1">
        <v>5185</v>
      </c>
      <c r="J168" s="1">
        <v>17640</v>
      </c>
    </row>
    <row r="169" spans="1:10" x14ac:dyDescent="0.25">
      <c r="A169" s="1">
        <v>168</v>
      </c>
      <c r="B169" s="1">
        <f t="shared" si="8"/>
        <v>8</v>
      </c>
      <c r="C169" s="1" t="str">
        <f t="shared" si="9"/>
        <v>2408</v>
      </c>
      <c r="D169" s="1" t="s">
        <v>334</v>
      </c>
      <c r="E169" s="1" t="s">
        <v>335</v>
      </c>
      <c r="F169" s="38" t="s">
        <v>877</v>
      </c>
      <c r="G169" s="1">
        <v>94265.27</v>
      </c>
      <c r="H169" s="1">
        <v>34826.1</v>
      </c>
      <c r="I169" s="1">
        <v>709.5</v>
      </c>
      <c r="J169" s="1">
        <v>128381.87</v>
      </c>
    </row>
    <row r="170" spans="1:10" x14ac:dyDescent="0.25">
      <c r="A170" s="1">
        <v>169</v>
      </c>
      <c r="B170" s="1">
        <f t="shared" si="8"/>
        <v>8</v>
      </c>
      <c r="C170" s="1" t="str">
        <f t="shared" si="9"/>
        <v>2408</v>
      </c>
      <c r="D170" s="1" t="s">
        <v>336</v>
      </c>
      <c r="E170" s="1" t="s">
        <v>337</v>
      </c>
      <c r="F170" s="38" t="s">
        <v>877</v>
      </c>
      <c r="G170" s="1">
        <v>12301584.41</v>
      </c>
      <c r="H170" s="1">
        <v>13372180.26</v>
      </c>
      <c r="I170" s="1">
        <v>1141738.3799999999</v>
      </c>
      <c r="J170" s="1">
        <v>24532026.289999999</v>
      </c>
    </row>
    <row r="171" spans="1:10" x14ac:dyDescent="0.25">
      <c r="A171" s="1">
        <v>170</v>
      </c>
      <c r="B171" s="1">
        <f t="shared" si="8"/>
        <v>8</v>
      </c>
      <c r="C171" s="1" t="str">
        <f t="shared" si="9"/>
        <v>2408</v>
      </c>
      <c r="D171" s="1" t="s">
        <v>338</v>
      </c>
      <c r="E171" s="1" t="s">
        <v>339</v>
      </c>
      <c r="F171" s="38" t="s">
        <v>877</v>
      </c>
      <c r="G171" s="1">
        <v>0</v>
      </c>
      <c r="H171" s="1">
        <v>13715</v>
      </c>
      <c r="I171" s="1">
        <v>13715</v>
      </c>
      <c r="J171" s="1">
        <v>0</v>
      </c>
    </row>
    <row r="172" spans="1:10" x14ac:dyDescent="0.25">
      <c r="A172" s="1">
        <v>171</v>
      </c>
      <c r="B172" s="1">
        <f t="shared" si="8"/>
        <v>8</v>
      </c>
      <c r="C172" s="1" t="str">
        <f t="shared" si="9"/>
        <v>2408</v>
      </c>
      <c r="D172" s="1" t="s">
        <v>340</v>
      </c>
      <c r="E172" s="1" t="s">
        <v>341</v>
      </c>
      <c r="F172" s="38" t="s">
        <v>877</v>
      </c>
      <c r="G172" s="1">
        <v>0</v>
      </c>
      <c r="H172" s="1">
        <v>6815</v>
      </c>
      <c r="I172" s="1">
        <v>4963</v>
      </c>
      <c r="J172" s="1">
        <v>1852</v>
      </c>
    </row>
    <row r="173" spans="1:10" x14ac:dyDescent="0.25">
      <c r="A173" s="1">
        <v>172</v>
      </c>
      <c r="B173" s="1">
        <f t="shared" si="8"/>
        <v>8</v>
      </c>
      <c r="C173" s="1" t="str">
        <f t="shared" si="9"/>
        <v>2408</v>
      </c>
      <c r="D173" s="1" t="s">
        <v>342</v>
      </c>
      <c r="E173" s="1" t="s">
        <v>343</v>
      </c>
      <c r="F173" s="38" t="s">
        <v>877</v>
      </c>
      <c r="G173" s="1">
        <v>0</v>
      </c>
      <c r="H173" s="1">
        <v>129905</v>
      </c>
      <c r="I173" s="1">
        <v>0</v>
      </c>
      <c r="J173" s="1">
        <v>129905</v>
      </c>
    </row>
    <row r="174" spans="1:10" x14ac:dyDescent="0.25">
      <c r="A174" s="1">
        <v>173</v>
      </c>
      <c r="B174" s="1">
        <f t="shared" si="8"/>
        <v>8</v>
      </c>
      <c r="C174" s="1" t="str">
        <f t="shared" si="9"/>
        <v>2408</v>
      </c>
      <c r="D174" s="1" t="s">
        <v>344</v>
      </c>
      <c r="E174" s="1" t="s">
        <v>345</v>
      </c>
      <c r="F174" s="38" t="s">
        <v>877</v>
      </c>
      <c r="G174" s="1">
        <v>0</v>
      </c>
      <c r="H174" s="1">
        <v>25440</v>
      </c>
      <c r="I174" s="1">
        <v>155345</v>
      </c>
      <c r="J174" s="1">
        <v>-129905</v>
      </c>
    </row>
    <row r="175" spans="1:10" x14ac:dyDescent="0.25">
      <c r="A175" s="1">
        <v>174</v>
      </c>
      <c r="B175" s="1">
        <f t="shared" si="8"/>
        <v>8</v>
      </c>
      <c r="C175" s="1" t="str">
        <f t="shared" si="9"/>
        <v>2408</v>
      </c>
      <c r="D175" s="1" t="s">
        <v>346</v>
      </c>
      <c r="E175" s="1" t="s">
        <v>347</v>
      </c>
      <c r="F175" s="38" t="s">
        <v>877</v>
      </c>
      <c r="G175" s="1">
        <v>-94265.27</v>
      </c>
      <c r="H175" s="1">
        <v>1790.95</v>
      </c>
      <c r="I175" s="1">
        <v>35907.550000000003</v>
      </c>
      <c r="J175" s="1">
        <v>-128381.87</v>
      </c>
    </row>
    <row r="176" spans="1:10" x14ac:dyDescent="0.25">
      <c r="A176" s="1">
        <v>175</v>
      </c>
      <c r="B176" s="1">
        <f t="shared" si="8"/>
        <v>8</v>
      </c>
      <c r="C176" s="1" t="str">
        <f t="shared" si="9"/>
        <v>2408</v>
      </c>
      <c r="D176" s="1" t="s">
        <v>348</v>
      </c>
      <c r="E176" s="1" t="s">
        <v>349</v>
      </c>
      <c r="F176" s="38" t="s">
        <v>877</v>
      </c>
      <c r="G176" s="1">
        <v>-27521290.43</v>
      </c>
      <c r="H176" s="1">
        <v>3083247.99</v>
      </c>
      <c r="I176" s="1">
        <v>18794036.73</v>
      </c>
      <c r="J176" s="1">
        <v>-43232079.170000002</v>
      </c>
    </row>
    <row r="177" spans="1:10" x14ac:dyDescent="0.25">
      <c r="A177" s="1">
        <v>176</v>
      </c>
      <c r="B177" s="1">
        <f t="shared" si="8"/>
        <v>8</v>
      </c>
      <c r="C177" s="1" t="str">
        <f t="shared" si="9"/>
        <v>2408</v>
      </c>
      <c r="D177" s="1" t="s">
        <v>350</v>
      </c>
      <c r="E177" s="1" t="s">
        <v>351</v>
      </c>
      <c r="F177" s="38" t="s">
        <v>877</v>
      </c>
      <c r="G177" s="1">
        <v>-446754000</v>
      </c>
      <c r="H177" s="1">
        <v>178019000</v>
      </c>
      <c r="I177" s="1">
        <v>1013429000</v>
      </c>
      <c r="J177" s="1">
        <v>-1282164000</v>
      </c>
    </row>
    <row r="178" spans="1:10" x14ac:dyDescent="0.25">
      <c r="A178" s="1">
        <v>177</v>
      </c>
      <c r="B178" s="1">
        <f t="shared" si="8"/>
        <v>8</v>
      </c>
      <c r="C178" s="1" t="str">
        <f t="shared" si="9"/>
        <v>2408</v>
      </c>
      <c r="D178" s="1" t="s">
        <v>352</v>
      </c>
      <c r="E178" s="1" t="s">
        <v>353</v>
      </c>
      <c r="F178" s="38" t="s">
        <v>877</v>
      </c>
      <c r="G178" s="1">
        <v>-187906666.81999999</v>
      </c>
      <c r="H178" s="1">
        <v>91700392.909999996</v>
      </c>
      <c r="I178" s="1">
        <v>379264779.57999998</v>
      </c>
      <c r="J178" s="1">
        <v>-475471053.49000001</v>
      </c>
    </row>
    <row r="179" spans="1:10" x14ac:dyDescent="0.25">
      <c r="A179" s="1">
        <v>178</v>
      </c>
      <c r="B179" s="1">
        <f t="shared" si="8"/>
        <v>8</v>
      </c>
      <c r="C179" s="1" t="str">
        <f t="shared" si="9"/>
        <v>2408</v>
      </c>
      <c r="D179" s="1" t="s">
        <v>354</v>
      </c>
      <c r="E179" s="1" t="s">
        <v>355</v>
      </c>
      <c r="F179" s="38" t="s">
        <v>877</v>
      </c>
      <c r="G179" s="1">
        <v>-244829190.59999999</v>
      </c>
      <c r="H179" s="1">
        <v>100970297.33</v>
      </c>
      <c r="I179" s="1">
        <v>410836669.69999999</v>
      </c>
      <c r="J179" s="1">
        <v>-554695562.97000003</v>
      </c>
    </row>
    <row r="180" spans="1:10" x14ac:dyDescent="0.25">
      <c r="A180" s="1">
        <v>179</v>
      </c>
      <c r="B180" s="1">
        <f t="shared" si="8"/>
        <v>8</v>
      </c>
      <c r="C180" s="1" t="str">
        <f t="shared" si="9"/>
        <v>2408</v>
      </c>
      <c r="D180" s="1" t="s">
        <v>356</v>
      </c>
      <c r="E180" s="1" t="s">
        <v>357</v>
      </c>
      <c r="F180" s="38" t="s">
        <v>877</v>
      </c>
      <c r="G180" s="1">
        <v>-3884223.58</v>
      </c>
      <c r="H180" s="1">
        <v>0</v>
      </c>
      <c r="I180" s="1">
        <v>0</v>
      </c>
      <c r="J180" s="1">
        <v>-3884223.58</v>
      </c>
    </row>
    <row r="181" spans="1:10" x14ac:dyDescent="0.25">
      <c r="A181" s="1">
        <v>180</v>
      </c>
      <c r="B181" s="1">
        <f t="shared" si="8"/>
        <v>8</v>
      </c>
      <c r="C181" s="1" t="str">
        <f t="shared" si="9"/>
        <v>2408</v>
      </c>
      <c r="D181" s="1" t="s">
        <v>358</v>
      </c>
      <c r="E181" s="1" t="s">
        <v>359</v>
      </c>
      <c r="F181" s="38" t="s">
        <v>877</v>
      </c>
      <c r="G181" s="1">
        <v>-17640</v>
      </c>
      <c r="H181" s="1">
        <v>10370</v>
      </c>
      <c r="I181" s="1">
        <v>12222</v>
      </c>
      <c r="J181" s="1">
        <v>-19492</v>
      </c>
    </row>
    <row r="182" spans="1:10" x14ac:dyDescent="0.25">
      <c r="A182" s="1">
        <v>181</v>
      </c>
      <c r="B182" s="1">
        <f t="shared" si="8"/>
        <v>8</v>
      </c>
      <c r="C182" s="1" t="str">
        <f t="shared" si="9"/>
        <v>2408</v>
      </c>
      <c r="D182" s="1" t="s">
        <v>360</v>
      </c>
      <c r="E182" s="1" t="s">
        <v>361</v>
      </c>
      <c r="F182" s="38" t="s">
        <v>877</v>
      </c>
      <c r="G182" s="1">
        <v>-12301584.41</v>
      </c>
      <c r="H182" s="1">
        <v>3700292.15</v>
      </c>
      <c r="I182" s="1">
        <v>15930734.029999999</v>
      </c>
      <c r="J182" s="1">
        <v>-24532026.289999999</v>
      </c>
    </row>
    <row r="183" spans="1:10" x14ac:dyDescent="0.25">
      <c r="A183" s="1">
        <v>182</v>
      </c>
      <c r="B183" s="1">
        <f t="shared" si="8"/>
        <v>8</v>
      </c>
      <c r="C183" s="1" t="str">
        <f t="shared" si="9"/>
        <v>2408</v>
      </c>
      <c r="D183" s="1" t="s">
        <v>362</v>
      </c>
      <c r="E183" s="1" t="s">
        <v>363</v>
      </c>
      <c r="F183" s="38" t="s">
        <v>877</v>
      </c>
      <c r="G183" s="1">
        <v>-15470759</v>
      </c>
      <c r="H183" s="1">
        <v>16874194</v>
      </c>
      <c r="I183" s="1">
        <v>15085655</v>
      </c>
      <c r="J183" s="1">
        <v>-13682220</v>
      </c>
    </row>
    <row r="184" spans="1:10" x14ac:dyDescent="0.25">
      <c r="A184" s="1">
        <v>183</v>
      </c>
      <c r="B184" s="1">
        <f t="shared" si="8"/>
        <v>8</v>
      </c>
      <c r="C184" s="1" t="str">
        <f t="shared" si="9"/>
        <v>2408</v>
      </c>
      <c r="D184" s="1" t="s">
        <v>318</v>
      </c>
      <c r="E184" s="1" t="s">
        <v>319</v>
      </c>
      <c r="F184" s="38" t="s">
        <v>877</v>
      </c>
      <c r="G184" s="1">
        <v>-340833000</v>
      </c>
      <c r="H184" s="1">
        <v>340833000</v>
      </c>
      <c r="I184" s="1">
        <v>0</v>
      </c>
      <c r="J184" s="1">
        <v>0</v>
      </c>
    </row>
    <row r="185" spans="1:10" x14ac:dyDescent="0.25">
      <c r="A185" s="1">
        <v>184</v>
      </c>
      <c r="B185" s="1">
        <f t="shared" si="8"/>
        <v>8</v>
      </c>
      <c r="C185" s="1" t="str">
        <f t="shared" si="9"/>
        <v>2408</v>
      </c>
      <c r="D185" s="1" t="s">
        <v>320</v>
      </c>
      <c r="E185" s="1" t="s">
        <v>321</v>
      </c>
      <c r="F185" s="38" t="s">
        <v>877</v>
      </c>
      <c r="G185" s="1">
        <v>0</v>
      </c>
      <c r="H185" s="1">
        <v>466540000</v>
      </c>
      <c r="I185" s="1">
        <v>765268000</v>
      </c>
      <c r="J185" s="1">
        <v>-298728000</v>
      </c>
    </row>
    <row r="186" spans="1:10" x14ac:dyDescent="0.25">
      <c r="A186" s="1">
        <v>185</v>
      </c>
      <c r="B186" s="1">
        <f t="shared" si="8"/>
        <v>8</v>
      </c>
      <c r="C186" s="1" t="str">
        <f t="shared" si="9"/>
        <v>2412</v>
      </c>
      <c r="D186" s="1" t="s">
        <v>364</v>
      </c>
      <c r="E186" s="1" t="s">
        <v>302</v>
      </c>
      <c r="F186" s="38" t="s">
        <v>877</v>
      </c>
      <c r="G186" s="1">
        <v>-14773000</v>
      </c>
      <c r="H186" s="1">
        <v>69750000</v>
      </c>
      <c r="I186" s="1">
        <v>63610000</v>
      </c>
      <c r="J186" s="1">
        <v>-8633000</v>
      </c>
    </row>
    <row r="187" spans="1:10" x14ac:dyDescent="0.25">
      <c r="A187" s="1">
        <v>186</v>
      </c>
      <c r="B187" s="1">
        <f t="shared" si="8"/>
        <v>8</v>
      </c>
      <c r="C187" s="1" t="str">
        <f t="shared" si="9"/>
        <v>2505</v>
      </c>
      <c r="D187" s="1" t="s">
        <v>366</v>
      </c>
      <c r="E187" s="1" t="s">
        <v>365</v>
      </c>
      <c r="F187" s="38" t="s">
        <v>879</v>
      </c>
      <c r="G187" s="1">
        <v>0</v>
      </c>
      <c r="H187" s="1">
        <v>701783641</v>
      </c>
      <c r="I187" s="1">
        <v>725946165</v>
      </c>
      <c r="J187" s="1">
        <v>-24162524</v>
      </c>
    </row>
    <row r="188" spans="1:10" x14ac:dyDescent="0.25">
      <c r="A188" s="1">
        <v>187</v>
      </c>
      <c r="B188" s="1">
        <f t="shared" si="8"/>
        <v>8</v>
      </c>
      <c r="C188" s="1" t="str">
        <f t="shared" si="9"/>
        <v>2510</v>
      </c>
      <c r="D188" s="1" t="s">
        <v>368</v>
      </c>
      <c r="E188" s="1" t="s">
        <v>367</v>
      </c>
      <c r="F188" s="38" t="s">
        <v>879</v>
      </c>
      <c r="G188" s="1">
        <v>-39308000</v>
      </c>
      <c r="H188" s="1">
        <v>39308000</v>
      </c>
      <c r="I188" s="1">
        <v>0</v>
      </c>
      <c r="J188" s="1">
        <v>0</v>
      </c>
    </row>
    <row r="189" spans="1:10" x14ac:dyDescent="0.25">
      <c r="A189" s="1">
        <v>188</v>
      </c>
      <c r="B189" s="1">
        <f t="shared" si="8"/>
        <v>8</v>
      </c>
      <c r="C189" s="1" t="str">
        <f t="shared" si="9"/>
        <v>2510</v>
      </c>
      <c r="D189" s="1" t="s">
        <v>369</v>
      </c>
      <c r="E189" s="1" t="s">
        <v>367</v>
      </c>
      <c r="F189" s="38" t="s">
        <v>879</v>
      </c>
      <c r="G189" s="1">
        <v>0</v>
      </c>
      <c r="H189" s="1">
        <v>11235707</v>
      </c>
      <c r="I189" s="1">
        <v>57912827</v>
      </c>
      <c r="J189" s="1">
        <v>-46677120</v>
      </c>
    </row>
    <row r="190" spans="1:10" x14ac:dyDescent="0.25">
      <c r="A190" s="1">
        <v>189</v>
      </c>
      <c r="B190" s="1">
        <f t="shared" si="8"/>
        <v>8</v>
      </c>
      <c r="C190" s="1" t="str">
        <f t="shared" si="9"/>
        <v>2515</v>
      </c>
      <c r="D190" s="1" t="s">
        <v>371</v>
      </c>
      <c r="E190" s="1" t="s">
        <v>370</v>
      </c>
      <c r="F190" s="38" t="s">
        <v>879</v>
      </c>
      <c r="G190" s="1">
        <v>-4718000</v>
      </c>
      <c r="H190" s="1">
        <v>6361898</v>
      </c>
      <c r="I190" s="1">
        <v>6943753</v>
      </c>
      <c r="J190" s="1">
        <v>-5299855</v>
      </c>
    </row>
    <row r="191" spans="1:10" x14ac:dyDescent="0.25">
      <c r="A191" s="1">
        <v>190</v>
      </c>
      <c r="B191" s="1">
        <f t="shared" si="8"/>
        <v>8</v>
      </c>
      <c r="C191" s="1" t="str">
        <f t="shared" si="9"/>
        <v>2520</v>
      </c>
      <c r="D191" s="1" t="s">
        <v>373</v>
      </c>
      <c r="E191" s="1" t="s">
        <v>372</v>
      </c>
      <c r="F191" s="38" t="s">
        <v>879</v>
      </c>
      <c r="G191" s="1">
        <v>0</v>
      </c>
      <c r="H191" s="1">
        <v>58592432</v>
      </c>
      <c r="I191" s="1">
        <v>58592432</v>
      </c>
      <c r="J191" s="1">
        <v>0</v>
      </c>
    </row>
    <row r="192" spans="1:10" x14ac:dyDescent="0.25">
      <c r="A192" s="1">
        <v>191</v>
      </c>
      <c r="B192" s="1">
        <f t="shared" si="8"/>
        <v>8</v>
      </c>
      <c r="C192" s="1" t="str">
        <f t="shared" si="9"/>
        <v>2525</v>
      </c>
      <c r="D192" s="1" t="s">
        <v>375</v>
      </c>
      <c r="E192" s="1" t="s">
        <v>374</v>
      </c>
      <c r="F192" s="38" t="s">
        <v>879</v>
      </c>
      <c r="G192" s="1">
        <v>-16786794</v>
      </c>
      <c r="H192" s="1">
        <v>32091352</v>
      </c>
      <c r="I192" s="1">
        <v>42628934</v>
      </c>
      <c r="J192" s="1">
        <v>-27324376</v>
      </c>
    </row>
    <row r="193" spans="1:10" x14ac:dyDescent="0.25">
      <c r="A193" s="1">
        <v>192</v>
      </c>
      <c r="B193" s="1">
        <f t="shared" si="8"/>
        <v>8</v>
      </c>
      <c r="C193" s="1" t="str">
        <f t="shared" si="9"/>
        <v>2550</v>
      </c>
      <c r="D193" s="1" t="s">
        <v>376</v>
      </c>
      <c r="E193" s="1" t="s">
        <v>287</v>
      </c>
      <c r="F193" s="38" t="s">
        <v>879</v>
      </c>
      <c r="G193" s="1">
        <v>-3764400</v>
      </c>
      <c r="H193" s="1">
        <v>41651040</v>
      </c>
      <c r="I193" s="1">
        <v>37886640</v>
      </c>
      <c r="J193" s="1">
        <v>0</v>
      </c>
    </row>
    <row r="194" spans="1:10" x14ac:dyDescent="0.25">
      <c r="A194" s="1">
        <v>193</v>
      </c>
      <c r="B194" s="1">
        <f t="shared" si="8"/>
        <v>8</v>
      </c>
      <c r="C194" s="1" t="str">
        <f t="shared" si="9"/>
        <v>2550</v>
      </c>
      <c r="D194" s="1" t="s">
        <v>377</v>
      </c>
      <c r="E194" s="1" t="s">
        <v>378</v>
      </c>
      <c r="F194" s="38" t="s">
        <v>879</v>
      </c>
      <c r="G194" s="1">
        <v>-822900</v>
      </c>
      <c r="H194" s="1">
        <v>10705938</v>
      </c>
      <c r="I194" s="1">
        <v>9883038</v>
      </c>
      <c r="J194" s="1">
        <v>0</v>
      </c>
    </row>
    <row r="195" spans="1:10" x14ac:dyDescent="0.25">
      <c r="A195" s="1">
        <v>194</v>
      </c>
      <c r="B195" s="1">
        <f t="shared" si="8"/>
        <v>8</v>
      </c>
      <c r="C195" s="1" t="str">
        <f t="shared" si="9"/>
        <v>2550</v>
      </c>
      <c r="D195" s="1" t="s">
        <v>379</v>
      </c>
      <c r="E195" s="1" t="s">
        <v>380</v>
      </c>
      <c r="F195" s="38" t="s">
        <v>879</v>
      </c>
      <c r="G195" s="1">
        <v>-722400</v>
      </c>
      <c r="H195" s="1">
        <v>6970545</v>
      </c>
      <c r="I195" s="1">
        <v>6248145</v>
      </c>
      <c r="J195" s="1">
        <v>0</v>
      </c>
    </row>
    <row r="196" spans="1:10" x14ac:dyDescent="0.25">
      <c r="A196" s="1">
        <v>195</v>
      </c>
      <c r="B196" s="1">
        <f t="shared" ref="B196:B259" si="10">LEN(D196)</f>
        <v>8</v>
      </c>
      <c r="C196" s="1" t="str">
        <f t="shared" si="9"/>
        <v>2550</v>
      </c>
      <c r="D196" s="1" t="s">
        <v>381</v>
      </c>
      <c r="E196" s="1" t="s">
        <v>382</v>
      </c>
      <c r="F196" s="38" t="s">
        <v>879</v>
      </c>
      <c r="G196" s="1">
        <v>-481800</v>
      </c>
      <c r="H196" s="1">
        <v>4647497</v>
      </c>
      <c r="I196" s="1">
        <v>4165697</v>
      </c>
      <c r="J196" s="1">
        <v>0</v>
      </c>
    </row>
    <row r="197" spans="1:10" x14ac:dyDescent="0.25">
      <c r="A197" s="1">
        <v>196</v>
      </c>
      <c r="B197" s="1">
        <f t="shared" si="10"/>
        <v>8</v>
      </c>
      <c r="C197" s="1" t="str">
        <f t="shared" ref="C197:C260" si="11">MID(D197,1,4)</f>
        <v>2550</v>
      </c>
      <c r="D197" s="1" t="s">
        <v>383</v>
      </c>
      <c r="E197" s="1" t="s">
        <v>384</v>
      </c>
      <c r="F197" s="38" t="s">
        <v>879</v>
      </c>
      <c r="G197" s="1">
        <v>-1718200</v>
      </c>
      <c r="H197" s="1">
        <v>21831597</v>
      </c>
      <c r="I197" s="1">
        <v>20113397</v>
      </c>
      <c r="J197" s="1">
        <v>0</v>
      </c>
    </row>
    <row r="198" spans="1:10" x14ac:dyDescent="0.25">
      <c r="A198" s="1">
        <v>197</v>
      </c>
      <c r="B198" s="1">
        <f t="shared" si="10"/>
        <v>8</v>
      </c>
      <c r="C198" s="1" t="str">
        <f t="shared" si="11"/>
        <v>2550</v>
      </c>
      <c r="D198" s="1" t="s">
        <v>385</v>
      </c>
      <c r="E198" s="1" t="s">
        <v>386</v>
      </c>
      <c r="F198" s="38" t="s">
        <v>879</v>
      </c>
      <c r="G198" s="1">
        <v>-5941300</v>
      </c>
      <c r="H198" s="1">
        <v>78822932</v>
      </c>
      <c r="I198" s="1">
        <v>72881632</v>
      </c>
      <c r="J198" s="1">
        <v>0</v>
      </c>
    </row>
    <row r="199" spans="1:10" x14ac:dyDescent="0.25">
      <c r="A199" s="1">
        <v>198</v>
      </c>
      <c r="B199" s="1">
        <f t="shared" si="10"/>
        <v>8</v>
      </c>
      <c r="C199" s="1" t="str">
        <f t="shared" si="11"/>
        <v>2605</v>
      </c>
      <c r="D199" s="1" t="s">
        <v>387</v>
      </c>
      <c r="E199" s="1" t="s">
        <v>388</v>
      </c>
      <c r="F199" s="38" t="s">
        <v>874</v>
      </c>
      <c r="G199" s="1">
        <v>0</v>
      </c>
      <c r="H199" s="1">
        <v>158830433899.72</v>
      </c>
      <c r="I199" s="1">
        <v>158830433899.72</v>
      </c>
      <c r="J199" s="1">
        <v>0</v>
      </c>
    </row>
    <row r="200" spans="1:10" x14ac:dyDescent="0.25">
      <c r="A200" s="1">
        <v>199</v>
      </c>
      <c r="B200" s="1">
        <f t="shared" si="10"/>
        <v>8</v>
      </c>
      <c r="C200" s="1" t="str">
        <f t="shared" si="11"/>
        <v>2605</v>
      </c>
      <c r="D200" s="1" t="s">
        <v>389</v>
      </c>
      <c r="E200" s="1" t="s">
        <v>390</v>
      </c>
      <c r="F200" s="38" t="s">
        <v>874</v>
      </c>
      <c r="G200" s="1">
        <v>0</v>
      </c>
      <c r="H200" s="1">
        <v>665940286.09000003</v>
      </c>
      <c r="I200" s="1">
        <v>665940286.09000003</v>
      </c>
      <c r="J200" s="1">
        <v>0</v>
      </c>
    </row>
    <row r="201" spans="1:10" x14ac:dyDescent="0.25">
      <c r="A201" s="1">
        <v>200</v>
      </c>
      <c r="B201" s="1">
        <f t="shared" si="10"/>
        <v>8</v>
      </c>
      <c r="C201" s="1" t="str">
        <f t="shared" si="11"/>
        <v>2805</v>
      </c>
      <c r="D201" s="1" t="s">
        <v>392</v>
      </c>
      <c r="E201" s="1" t="s">
        <v>391</v>
      </c>
      <c r="F201" s="38" t="s">
        <v>880</v>
      </c>
      <c r="G201" s="1">
        <v>-6519846.9800000004</v>
      </c>
      <c r="H201" s="1">
        <v>217574061177.45999</v>
      </c>
      <c r="I201" s="1">
        <v>217577482069.23001</v>
      </c>
      <c r="J201" s="1">
        <v>-9940738.75</v>
      </c>
    </row>
    <row r="202" spans="1:10" x14ac:dyDescent="0.25">
      <c r="A202" s="1">
        <v>201</v>
      </c>
      <c r="B202" s="1">
        <f t="shared" si="10"/>
        <v>8</v>
      </c>
      <c r="C202" s="1" t="str">
        <f t="shared" si="11"/>
        <v>3105</v>
      </c>
      <c r="D202" s="1" t="s">
        <v>394</v>
      </c>
      <c r="E202" s="1" t="s">
        <v>393</v>
      </c>
      <c r="F202" s="38" t="s">
        <v>881</v>
      </c>
      <c r="G202" s="1">
        <v>-600000000</v>
      </c>
      <c r="H202" s="1">
        <v>1500000000</v>
      </c>
      <c r="I202" s="1">
        <v>3000000000</v>
      </c>
      <c r="J202" s="1">
        <v>-2100000000</v>
      </c>
    </row>
    <row r="203" spans="1:10" x14ac:dyDescent="0.25">
      <c r="A203" s="1">
        <v>202</v>
      </c>
      <c r="B203" s="1">
        <f t="shared" si="10"/>
        <v>8</v>
      </c>
      <c r="C203" s="1" t="str">
        <f t="shared" si="11"/>
        <v>3305</v>
      </c>
      <c r="D203" s="1" t="s">
        <v>396</v>
      </c>
      <c r="E203" s="1" t="s">
        <v>395</v>
      </c>
      <c r="F203" s="38" t="s">
        <v>882</v>
      </c>
      <c r="G203" s="1">
        <v>-273427630</v>
      </c>
      <c r="H203" s="1">
        <v>113066691</v>
      </c>
      <c r="I203" s="1">
        <v>113066691</v>
      </c>
      <c r="J203" s="1">
        <v>-273427630</v>
      </c>
    </row>
    <row r="204" spans="1:10" x14ac:dyDescent="0.25">
      <c r="A204" s="1">
        <v>203</v>
      </c>
      <c r="B204" s="1">
        <f t="shared" si="10"/>
        <v>8</v>
      </c>
      <c r="C204" s="1" t="str">
        <f t="shared" si="11"/>
        <v>3605</v>
      </c>
      <c r="D204" s="1" t="s">
        <v>398</v>
      </c>
      <c r="E204" s="1" t="s">
        <v>397</v>
      </c>
      <c r="F204" s="38" t="s">
        <v>883</v>
      </c>
      <c r="G204" s="1">
        <v>-614198713.75</v>
      </c>
      <c r="H204" s="1">
        <v>727265404.75</v>
      </c>
      <c r="I204" s="1">
        <v>113066691</v>
      </c>
      <c r="J204" s="1">
        <v>-1130666906.26</v>
      </c>
    </row>
    <row r="205" spans="1:10" x14ac:dyDescent="0.25">
      <c r="A205" s="1">
        <v>204</v>
      </c>
      <c r="B205" s="1">
        <f t="shared" si="10"/>
        <v>8</v>
      </c>
      <c r="C205" s="1" t="str">
        <f t="shared" si="11"/>
        <v>3705</v>
      </c>
      <c r="D205" s="1" t="s">
        <v>399</v>
      </c>
      <c r="E205" s="1" t="s">
        <v>400</v>
      </c>
      <c r="F205" s="38" t="s">
        <v>883</v>
      </c>
      <c r="G205" s="1">
        <v>-889803040.72000003</v>
      </c>
      <c r="H205" s="1">
        <v>1779606081.4400001</v>
      </c>
      <c r="I205" s="1">
        <v>889803040.72000003</v>
      </c>
      <c r="J205" s="1">
        <v>0</v>
      </c>
    </row>
    <row r="206" spans="1:10" x14ac:dyDescent="0.25">
      <c r="A206" s="1">
        <v>205</v>
      </c>
      <c r="B206" s="1">
        <f t="shared" si="10"/>
        <v>8</v>
      </c>
      <c r="C206" s="1" t="str">
        <f t="shared" si="11"/>
        <v>3705</v>
      </c>
      <c r="D206" s="1" t="s">
        <v>401</v>
      </c>
      <c r="E206" s="1" t="s">
        <v>402</v>
      </c>
      <c r="F206" s="38" t="s">
        <v>883</v>
      </c>
      <c r="G206" s="1">
        <v>-200841998</v>
      </c>
      <c r="H206" s="1">
        <v>401683996</v>
      </c>
      <c r="I206" s="1">
        <v>200841998</v>
      </c>
      <c r="J206" s="1">
        <v>0</v>
      </c>
    </row>
    <row r="207" spans="1:10" x14ac:dyDescent="0.25">
      <c r="A207" s="1">
        <v>206</v>
      </c>
      <c r="B207" s="1">
        <f t="shared" si="10"/>
        <v>8</v>
      </c>
      <c r="C207" s="1" t="str">
        <f t="shared" si="11"/>
        <v>3705</v>
      </c>
      <c r="D207" s="1" t="s">
        <v>403</v>
      </c>
      <c r="E207" s="1" t="s">
        <v>404</v>
      </c>
      <c r="F207" s="38" t="s">
        <v>883</v>
      </c>
      <c r="G207" s="1">
        <v>-165074755.56</v>
      </c>
      <c r="H207" s="1">
        <v>330149511.12</v>
      </c>
      <c r="I207" s="1">
        <v>165074755.56</v>
      </c>
      <c r="J207" s="1">
        <v>0</v>
      </c>
    </row>
    <row r="208" spans="1:10" x14ac:dyDescent="0.25">
      <c r="A208" s="1">
        <v>207</v>
      </c>
      <c r="B208" s="1">
        <f t="shared" si="10"/>
        <v>8</v>
      </c>
      <c r="C208" s="1" t="str">
        <f t="shared" si="11"/>
        <v>3705</v>
      </c>
      <c r="D208" s="1" t="s">
        <v>405</v>
      </c>
      <c r="E208" s="1" t="s">
        <v>406</v>
      </c>
      <c r="F208" s="38" t="s">
        <v>883</v>
      </c>
      <c r="G208" s="1">
        <v>-322245288.50999999</v>
      </c>
      <c r="H208" s="1">
        <v>702213466.82000005</v>
      </c>
      <c r="I208" s="1">
        <v>379968178.31</v>
      </c>
      <c r="J208" s="1">
        <v>0</v>
      </c>
    </row>
    <row r="209" spans="1:10" x14ac:dyDescent="0.25">
      <c r="A209" s="1">
        <v>208</v>
      </c>
      <c r="B209" s="1">
        <f t="shared" si="10"/>
        <v>8</v>
      </c>
      <c r="C209" s="1" t="str">
        <f t="shared" si="11"/>
        <v>3705</v>
      </c>
      <c r="D209" s="1" t="s">
        <v>407</v>
      </c>
      <c r="E209" s="1" t="s">
        <v>408</v>
      </c>
      <c r="F209" s="38" t="s">
        <v>883</v>
      </c>
      <c r="G209" s="1">
        <v>0</v>
      </c>
      <c r="H209" s="1">
        <v>57722889.799999997</v>
      </c>
      <c r="I209" s="1">
        <v>614198713.75</v>
      </c>
      <c r="J209" s="1">
        <v>-556475823.95000005</v>
      </c>
    </row>
    <row r="210" spans="1:10" x14ac:dyDescent="0.25">
      <c r="A210" s="1">
        <v>209</v>
      </c>
      <c r="B210" s="1">
        <f t="shared" si="10"/>
        <v>8</v>
      </c>
      <c r="C210" s="1" t="str">
        <f t="shared" si="11"/>
        <v>3705</v>
      </c>
      <c r="D210" s="1" t="s">
        <v>409</v>
      </c>
      <c r="E210" s="2" t="s">
        <v>410</v>
      </c>
      <c r="F210" s="38" t="s">
        <v>883</v>
      </c>
      <c r="G210" s="1">
        <v>135687972.59</v>
      </c>
      <c r="H210" s="1">
        <v>135687972.59</v>
      </c>
      <c r="I210" s="1">
        <v>271375945.18000001</v>
      </c>
      <c r="J210" s="1">
        <v>0</v>
      </c>
    </row>
    <row r="211" spans="1:10" x14ac:dyDescent="0.25">
      <c r="A211" s="1">
        <v>210</v>
      </c>
      <c r="B211" s="1">
        <f t="shared" si="10"/>
        <v>8</v>
      </c>
      <c r="C211" s="1" t="str">
        <f t="shared" si="11"/>
        <v>4135</v>
      </c>
      <c r="D211" s="1" t="s">
        <v>411</v>
      </c>
      <c r="E211" s="1" t="s">
        <v>412</v>
      </c>
      <c r="F211" s="38" t="s">
        <v>884</v>
      </c>
      <c r="G211" s="1">
        <v>-8971942384.25</v>
      </c>
      <c r="H211" s="1">
        <v>27758696.25</v>
      </c>
      <c r="I211" s="1">
        <v>10493672678.17</v>
      </c>
      <c r="J211" s="1">
        <v>-10465913981.92</v>
      </c>
    </row>
    <row r="212" spans="1:10" x14ac:dyDescent="0.25">
      <c r="A212" s="1">
        <v>211</v>
      </c>
      <c r="B212" s="1">
        <f t="shared" si="10"/>
        <v>8</v>
      </c>
      <c r="C212" s="1" t="str">
        <f t="shared" si="11"/>
        <v>4135</v>
      </c>
      <c r="D212" s="1" t="s">
        <v>413</v>
      </c>
      <c r="E212" s="1" t="s">
        <v>414</v>
      </c>
      <c r="F212" s="38" t="s">
        <v>884</v>
      </c>
      <c r="G212" s="1">
        <v>-181805438.69</v>
      </c>
      <c r="H212" s="1">
        <v>5364576</v>
      </c>
      <c r="I212" s="1">
        <v>137842217.69999999</v>
      </c>
      <c r="J212" s="1">
        <v>-132477641.7</v>
      </c>
    </row>
    <row r="213" spans="1:10" x14ac:dyDescent="0.25">
      <c r="A213" s="1">
        <v>212</v>
      </c>
      <c r="B213" s="1">
        <f t="shared" si="10"/>
        <v>8</v>
      </c>
      <c r="C213" s="1" t="str">
        <f t="shared" si="11"/>
        <v>4135</v>
      </c>
      <c r="D213" s="1" t="s">
        <v>415</v>
      </c>
      <c r="E213" s="1" t="s">
        <v>416</v>
      </c>
      <c r="F213" s="38" t="s">
        <v>884</v>
      </c>
      <c r="G213" s="1">
        <v>-1745799.75</v>
      </c>
      <c r="H213" s="1">
        <v>0</v>
      </c>
      <c r="I213" s="1">
        <v>20000</v>
      </c>
      <c r="J213" s="1">
        <v>-20000</v>
      </c>
    </row>
    <row r="214" spans="1:10" x14ac:dyDescent="0.25">
      <c r="A214" s="1">
        <v>213</v>
      </c>
      <c r="B214" s="1">
        <f t="shared" si="10"/>
        <v>8</v>
      </c>
      <c r="C214" s="1" t="str">
        <f t="shared" si="11"/>
        <v>4135</v>
      </c>
      <c r="D214" s="1" t="s">
        <v>417</v>
      </c>
      <c r="E214" s="1" t="s">
        <v>418</v>
      </c>
      <c r="F214" s="38" t="s">
        <v>884</v>
      </c>
      <c r="G214" s="1">
        <v>-6666.6</v>
      </c>
      <c r="H214" s="1">
        <v>0</v>
      </c>
      <c r="I214" s="1">
        <v>619364709.92999995</v>
      </c>
      <c r="J214" s="1">
        <v>-619364709.92999995</v>
      </c>
    </row>
    <row r="215" spans="1:10" x14ac:dyDescent="0.25">
      <c r="A215" s="1">
        <v>214</v>
      </c>
      <c r="B215" s="1">
        <f t="shared" si="10"/>
        <v>8</v>
      </c>
      <c r="C215" s="1" t="str">
        <f t="shared" si="11"/>
        <v>4135</v>
      </c>
      <c r="D215" s="1" t="s">
        <v>419</v>
      </c>
      <c r="E215" s="1" t="s">
        <v>420</v>
      </c>
      <c r="F215" s="38" t="s">
        <v>884</v>
      </c>
      <c r="G215" s="1">
        <v>0</v>
      </c>
      <c r="H215" s="1">
        <v>0</v>
      </c>
      <c r="I215" s="1">
        <v>3808487.92</v>
      </c>
      <c r="J215" s="1">
        <v>-3808487.92</v>
      </c>
    </row>
    <row r="216" spans="1:10" x14ac:dyDescent="0.25">
      <c r="A216" s="1">
        <v>215</v>
      </c>
      <c r="B216" s="1">
        <f t="shared" si="10"/>
        <v>8</v>
      </c>
      <c r="C216" s="1" t="str">
        <f t="shared" si="11"/>
        <v>4175</v>
      </c>
      <c r="D216" s="1" t="s">
        <v>421</v>
      </c>
      <c r="E216" s="1" t="s">
        <v>422</v>
      </c>
      <c r="F216" s="38" t="s">
        <v>885</v>
      </c>
      <c r="G216" s="1">
        <v>144848892.41999999</v>
      </c>
      <c r="H216" s="1">
        <v>103133642.17</v>
      </c>
      <c r="I216" s="1">
        <v>20445291</v>
      </c>
      <c r="J216" s="1">
        <v>82688351.170000002</v>
      </c>
    </row>
    <row r="217" spans="1:10" x14ac:dyDescent="0.25">
      <c r="A217" s="1">
        <v>216</v>
      </c>
      <c r="B217" s="1">
        <f t="shared" si="10"/>
        <v>8</v>
      </c>
      <c r="C217" s="1" t="str">
        <f t="shared" si="11"/>
        <v>4175</v>
      </c>
      <c r="D217" s="1" t="s">
        <v>423</v>
      </c>
      <c r="E217" s="1" t="s">
        <v>424</v>
      </c>
      <c r="F217" s="38" t="s">
        <v>884</v>
      </c>
      <c r="G217" s="1">
        <v>4069489.92</v>
      </c>
      <c r="H217" s="1">
        <v>296798363.47000003</v>
      </c>
      <c r="I217" s="1">
        <v>51724172.25</v>
      </c>
      <c r="J217" s="1">
        <v>245074191.22</v>
      </c>
    </row>
    <row r="218" spans="1:10" x14ac:dyDescent="0.25">
      <c r="A218" s="1">
        <v>217</v>
      </c>
      <c r="B218" s="1">
        <f t="shared" si="10"/>
        <v>8</v>
      </c>
      <c r="C218" s="1" t="str">
        <f t="shared" si="11"/>
        <v>4205</v>
      </c>
      <c r="D218" s="1" t="s">
        <v>426</v>
      </c>
      <c r="E218" s="1" t="s">
        <v>425</v>
      </c>
      <c r="F218" s="38" t="s">
        <v>886</v>
      </c>
      <c r="G218" s="1">
        <v>-827500</v>
      </c>
      <c r="H218" s="1">
        <v>0</v>
      </c>
      <c r="I218" s="1">
        <v>1125100</v>
      </c>
      <c r="J218" s="1">
        <v>-1125100</v>
      </c>
    </row>
    <row r="219" spans="1:10" x14ac:dyDescent="0.25">
      <c r="A219" s="1">
        <v>218</v>
      </c>
      <c r="B219" s="1">
        <f t="shared" si="10"/>
        <v>8</v>
      </c>
      <c r="C219" s="1" t="str">
        <f t="shared" si="11"/>
        <v>4210</v>
      </c>
      <c r="D219" s="1" t="s">
        <v>428</v>
      </c>
      <c r="E219" s="1" t="s">
        <v>427</v>
      </c>
      <c r="F219" s="38" t="s">
        <v>887</v>
      </c>
      <c r="G219" s="1">
        <v>-312492.42</v>
      </c>
      <c r="H219" s="1">
        <v>0</v>
      </c>
      <c r="I219" s="1">
        <v>1983885.98</v>
      </c>
      <c r="J219" s="1">
        <v>-1983885.98</v>
      </c>
    </row>
    <row r="220" spans="1:10" x14ac:dyDescent="0.25">
      <c r="A220" s="1">
        <v>219</v>
      </c>
      <c r="B220" s="1">
        <f t="shared" si="10"/>
        <v>8</v>
      </c>
      <c r="C220" s="1" t="str">
        <f t="shared" si="11"/>
        <v>4210</v>
      </c>
      <c r="D220" s="1" t="s">
        <v>430</v>
      </c>
      <c r="E220" s="1" t="s">
        <v>429</v>
      </c>
      <c r="F220" s="38" t="s">
        <v>888</v>
      </c>
      <c r="G220" s="1">
        <v>-88426274.680000007</v>
      </c>
      <c r="H220" s="1">
        <v>2604528.91</v>
      </c>
      <c r="I220" s="1">
        <v>260847465.27000001</v>
      </c>
      <c r="J220" s="1">
        <v>-258242936.36000001</v>
      </c>
    </row>
    <row r="221" spans="1:10" x14ac:dyDescent="0.25">
      <c r="A221" s="1">
        <v>220</v>
      </c>
      <c r="B221" s="1">
        <f t="shared" si="10"/>
        <v>8</v>
      </c>
      <c r="C221" s="1" t="str">
        <f t="shared" si="11"/>
        <v>4210</v>
      </c>
      <c r="D221" s="1" t="s">
        <v>431</v>
      </c>
      <c r="E221" s="1" t="s">
        <v>98</v>
      </c>
      <c r="F221" s="38" t="s">
        <v>886</v>
      </c>
      <c r="G221" s="1">
        <v>-36774586</v>
      </c>
      <c r="H221" s="1">
        <v>14714794</v>
      </c>
      <c r="I221" s="1">
        <v>14714794</v>
      </c>
      <c r="J221" s="1">
        <v>0</v>
      </c>
    </row>
    <row r="222" spans="1:10" x14ac:dyDescent="0.25">
      <c r="A222" s="1">
        <v>221</v>
      </c>
      <c r="B222" s="1">
        <f t="shared" si="10"/>
        <v>8</v>
      </c>
      <c r="C222" s="1" t="str">
        <f t="shared" si="11"/>
        <v>4245</v>
      </c>
      <c r="D222" s="1" t="s">
        <v>432</v>
      </c>
      <c r="E222" s="1" t="s">
        <v>433</v>
      </c>
      <c r="F222" s="38" t="s">
        <v>886</v>
      </c>
      <c r="G222" s="1">
        <v>0</v>
      </c>
      <c r="H222" s="1">
        <v>304560</v>
      </c>
      <c r="I222" s="1">
        <v>304560</v>
      </c>
      <c r="J222" s="1">
        <v>0</v>
      </c>
    </row>
    <row r="223" spans="1:10" x14ac:dyDescent="0.25">
      <c r="A223" s="1">
        <v>222</v>
      </c>
      <c r="B223" s="1">
        <f t="shared" si="10"/>
        <v>8</v>
      </c>
      <c r="C223" s="1" t="str">
        <f t="shared" si="11"/>
        <v>4250</v>
      </c>
      <c r="D223" s="1" t="s">
        <v>807</v>
      </c>
      <c r="E223" s="1" t="s">
        <v>828</v>
      </c>
      <c r="F223" s="38" t="s">
        <v>889</v>
      </c>
      <c r="G223" s="1">
        <v>-61913678</v>
      </c>
      <c r="H223" s="1">
        <v>0</v>
      </c>
      <c r="I223" s="1">
        <v>0</v>
      </c>
      <c r="J223" s="1">
        <v>0</v>
      </c>
    </row>
    <row r="224" spans="1:10" x14ac:dyDescent="0.25">
      <c r="A224" s="1">
        <v>223</v>
      </c>
      <c r="B224" s="1">
        <f t="shared" si="10"/>
        <v>8</v>
      </c>
      <c r="C224" s="1" t="str">
        <f t="shared" si="11"/>
        <v>4250</v>
      </c>
      <c r="D224" s="1" t="s">
        <v>435</v>
      </c>
      <c r="E224" s="1" t="s">
        <v>434</v>
      </c>
      <c r="F224" s="38" t="s">
        <v>886</v>
      </c>
      <c r="G224" s="1">
        <v>-1728206</v>
      </c>
      <c r="H224" s="1">
        <v>434000</v>
      </c>
      <c r="I224" s="1">
        <v>4676004</v>
      </c>
      <c r="J224" s="1">
        <v>-4242004</v>
      </c>
    </row>
    <row r="225" spans="1:10" x14ac:dyDescent="0.25">
      <c r="A225" s="1">
        <v>224</v>
      </c>
      <c r="B225" s="1">
        <f t="shared" si="10"/>
        <v>8</v>
      </c>
      <c r="C225" s="1" t="str">
        <f t="shared" si="11"/>
        <v>4295</v>
      </c>
      <c r="D225" s="1" t="s">
        <v>437</v>
      </c>
      <c r="E225" s="1" t="s">
        <v>438</v>
      </c>
      <c r="F225" s="38" t="s">
        <v>886</v>
      </c>
      <c r="G225" s="1">
        <v>-546912.84</v>
      </c>
      <c r="H225" s="1">
        <v>34875598.990000002</v>
      </c>
      <c r="I225" s="1">
        <v>35299948.93</v>
      </c>
      <c r="J225" s="1">
        <v>-424349.94</v>
      </c>
    </row>
    <row r="226" spans="1:10" x14ac:dyDescent="0.25">
      <c r="A226" s="1">
        <v>225</v>
      </c>
      <c r="B226" s="1">
        <f t="shared" si="10"/>
        <v>8</v>
      </c>
      <c r="C226" s="1" t="str">
        <f t="shared" si="11"/>
        <v>4295</v>
      </c>
      <c r="D226" s="1" t="s">
        <v>439</v>
      </c>
      <c r="E226" s="1" t="s">
        <v>440</v>
      </c>
      <c r="F226" s="38" t="s">
        <v>886</v>
      </c>
      <c r="G226" s="1">
        <v>-36421.93</v>
      </c>
      <c r="H226" s="1">
        <v>2907.66</v>
      </c>
      <c r="I226" s="1">
        <v>25720.76</v>
      </c>
      <c r="J226" s="1">
        <v>-22813.1</v>
      </c>
    </row>
    <row r="227" spans="1:10" x14ac:dyDescent="0.25">
      <c r="A227" s="1">
        <v>226</v>
      </c>
      <c r="B227" s="1">
        <f t="shared" si="10"/>
        <v>8</v>
      </c>
      <c r="C227" s="1" t="str">
        <f t="shared" si="11"/>
        <v>4295</v>
      </c>
      <c r="D227" s="1" t="s">
        <v>441</v>
      </c>
      <c r="E227" s="1" t="s">
        <v>436</v>
      </c>
      <c r="F227" s="38" t="s">
        <v>886</v>
      </c>
      <c r="G227" s="1">
        <v>0</v>
      </c>
      <c r="H227" s="1">
        <v>0</v>
      </c>
      <c r="I227" s="1">
        <v>1719865</v>
      </c>
      <c r="J227" s="1">
        <v>-1719865</v>
      </c>
    </row>
    <row r="228" spans="1:10" x14ac:dyDescent="0.25">
      <c r="A228" s="1">
        <v>227</v>
      </c>
      <c r="B228" s="1">
        <f t="shared" si="10"/>
        <v>8</v>
      </c>
      <c r="C228" s="1" t="str">
        <f t="shared" si="11"/>
        <v>4295</v>
      </c>
      <c r="D228" s="1" t="s">
        <v>442</v>
      </c>
      <c r="E228" s="1" t="s">
        <v>443</v>
      </c>
      <c r="F228" s="38" t="s">
        <v>886</v>
      </c>
      <c r="G228" s="1">
        <v>0</v>
      </c>
      <c r="H228" s="1">
        <v>0</v>
      </c>
      <c r="I228" s="1">
        <v>1050000</v>
      </c>
      <c r="J228" s="1">
        <v>-1050000</v>
      </c>
    </row>
    <row r="229" spans="1:10" x14ac:dyDescent="0.25">
      <c r="A229" s="1">
        <v>228</v>
      </c>
      <c r="B229" s="1">
        <f t="shared" si="10"/>
        <v>8</v>
      </c>
      <c r="C229" s="1" t="str">
        <f t="shared" si="11"/>
        <v>5105</v>
      </c>
      <c r="D229" s="1" t="s">
        <v>444</v>
      </c>
      <c r="E229" s="1" t="s">
        <v>445</v>
      </c>
      <c r="F229" s="38" t="s">
        <v>890</v>
      </c>
      <c r="G229" s="1">
        <v>163545289</v>
      </c>
      <c r="H229" s="1">
        <v>197161667</v>
      </c>
      <c r="I229" s="1">
        <v>0</v>
      </c>
      <c r="J229" s="1">
        <v>197161667</v>
      </c>
    </row>
    <row r="230" spans="1:10" x14ac:dyDescent="0.25">
      <c r="A230" s="1">
        <v>229</v>
      </c>
      <c r="B230" s="1">
        <f t="shared" si="10"/>
        <v>8</v>
      </c>
      <c r="C230" s="1" t="str">
        <f t="shared" si="11"/>
        <v>5105</v>
      </c>
      <c r="D230" s="1" t="s">
        <v>808</v>
      </c>
      <c r="E230" s="1" t="s">
        <v>72</v>
      </c>
      <c r="F230" s="38" t="s">
        <v>891</v>
      </c>
      <c r="G230" s="1">
        <v>195558</v>
      </c>
      <c r="H230" s="1">
        <v>0</v>
      </c>
      <c r="I230" s="1">
        <v>0</v>
      </c>
      <c r="J230" s="1">
        <v>0</v>
      </c>
    </row>
    <row r="231" spans="1:10" x14ac:dyDescent="0.25">
      <c r="A231" s="1">
        <v>230</v>
      </c>
      <c r="B231" s="1">
        <f t="shared" si="10"/>
        <v>8</v>
      </c>
      <c r="C231" s="1" t="str">
        <f t="shared" si="11"/>
        <v>5105</v>
      </c>
      <c r="D231" s="1" t="s">
        <v>446</v>
      </c>
      <c r="E231" s="1" t="s">
        <v>447</v>
      </c>
      <c r="F231" s="38" t="s">
        <v>891</v>
      </c>
      <c r="G231" s="1">
        <v>0</v>
      </c>
      <c r="H231" s="1">
        <v>1859130</v>
      </c>
      <c r="I231" s="1">
        <v>0</v>
      </c>
      <c r="J231" s="1">
        <v>1859130</v>
      </c>
    </row>
    <row r="232" spans="1:10" x14ac:dyDescent="0.25">
      <c r="A232" s="1">
        <v>231</v>
      </c>
      <c r="B232" s="1">
        <f t="shared" si="10"/>
        <v>8</v>
      </c>
      <c r="C232" s="1" t="str">
        <f t="shared" si="11"/>
        <v>5105</v>
      </c>
      <c r="D232" s="1" t="s">
        <v>449</v>
      </c>
      <c r="E232" s="1" t="s">
        <v>448</v>
      </c>
      <c r="F232" s="38" t="s">
        <v>892</v>
      </c>
      <c r="G232" s="1">
        <v>13924000</v>
      </c>
      <c r="H232" s="1">
        <v>17321496</v>
      </c>
      <c r="I232" s="1">
        <v>0</v>
      </c>
      <c r="J232" s="1">
        <v>17321496</v>
      </c>
    </row>
    <row r="233" spans="1:10" x14ac:dyDescent="0.25">
      <c r="A233" s="1">
        <v>232</v>
      </c>
      <c r="B233" s="1">
        <f t="shared" si="10"/>
        <v>8</v>
      </c>
      <c r="C233" s="1" t="str">
        <f t="shared" si="11"/>
        <v>5105</v>
      </c>
      <c r="D233" s="1" t="s">
        <v>450</v>
      </c>
      <c r="E233" s="1" t="s">
        <v>451</v>
      </c>
      <c r="F233" s="38" t="s">
        <v>892</v>
      </c>
      <c r="G233" s="1">
        <v>0</v>
      </c>
      <c r="H233" s="1">
        <v>5849</v>
      </c>
      <c r="I233" s="1">
        <v>5849</v>
      </c>
      <c r="J233" s="1">
        <v>0</v>
      </c>
    </row>
    <row r="234" spans="1:10" x14ac:dyDescent="0.25">
      <c r="A234" s="1">
        <v>233</v>
      </c>
      <c r="B234" s="1">
        <f t="shared" si="10"/>
        <v>8</v>
      </c>
      <c r="C234" s="1" t="str">
        <f t="shared" si="11"/>
        <v>5105</v>
      </c>
      <c r="D234" s="1" t="s">
        <v>452</v>
      </c>
      <c r="E234" s="1" t="s">
        <v>451</v>
      </c>
      <c r="F234" s="38" t="s">
        <v>892</v>
      </c>
      <c r="G234" s="1">
        <v>1671000</v>
      </c>
      <c r="H234" s="1">
        <v>2078506</v>
      </c>
      <c r="I234" s="1">
        <v>39336</v>
      </c>
      <c r="J234" s="1">
        <v>2039170</v>
      </c>
    </row>
    <row r="235" spans="1:10" x14ac:dyDescent="0.25">
      <c r="A235" s="1">
        <v>234</v>
      </c>
      <c r="B235" s="1">
        <f t="shared" si="10"/>
        <v>8</v>
      </c>
      <c r="C235" s="1" t="str">
        <f t="shared" si="11"/>
        <v>5105</v>
      </c>
      <c r="D235" s="1" t="s">
        <v>453</v>
      </c>
      <c r="E235" s="1" t="s">
        <v>454</v>
      </c>
      <c r="F235" s="38" t="s">
        <v>892</v>
      </c>
      <c r="G235" s="1">
        <v>13830514</v>
      </c>
      <c r="H235" s="1">
        <v>17343933</v>
      </c>
      <c r="I235" s="1">
        <v>0</v>
      </c>
      <c r="J235" s="1">
        <v>17343933</v>
      </c>
    </row>
    <row r="236" spans="1:10" x14ac:dyDescent="0.25">
      <c r="A236" s="1">
        <v>235</v>
      </c>
      <c r="B236" s="1">
        <f t="shared" si="10"/>
        <v>8</v>
      </c>
      <c r="C236" s="1" t="str">
        <f t="shared" si="11"/>
        <v>5105</v>
      </c>
      <c r="D236" s="1" t="s">
        <v>455</v>
      </c>
      <c r="E236" s="1" t="s">
        <v>374</v>
      </c>
      <c r="F236" s="38" t="s">
        <v>893</v>
      </c>
      <c r="G236" s="1">
        <v>9336333.9399999995</v>
      </c>
      <c r="H236" s="1">
        <v>14743691</v>
      </c>
      <c r="I236" s="1">
        <v>0</v>
      </c>
      <c r="J236" s="1">
        <v>14743691</v>
      </c>
    </row>
    <row r="237" spans="1:10" x14ac:dyDescent="0.25">
      <c r="A237" s="1">
        <v>236</v>
      </c>
      <c r="B237" s="1">
        <f t="shared" si="10"/>
        <v>8</v>
      </c>
      <c r="C237" s="1" t="str">
        <f t="shared" si="11"/>
        <v>5105</v>
      </c>
      <c r="D237" s="1" t="s">
        <v>456</v>
      </c>
      <c r="E237" s="1" t="s">
        <v>457</v>
      </c>
      <c r="F237" s="38" t="s">
        <v>894</v>
      </c>
      <c r="G237" s="1">
        <v>34800000</v>
      </c>
      <c r="H237" s="1">
        <v>34800000</v>
      </c>
      <c r="I237" s="1">
        <v>0</v>
      </c>
      <c r="J237" s="1">
        <v>34800000</v>
      </c>
    </row>
    <row r="238" spans="1:10" x14ac:dyDescent="0.25">
      <c r="A238" s="1">
        <v>237</v>
      </c>
      <c r="B238" s="1">
        <f t="shared" si="10"/>
        <v>8</v>
      </c>
      <c r="C238" s="1" t="str">
        <f t="shared" si="11"/>
        <v>5105</v>
      </c>
      <c r="D238" s="1" t="s">
        <v>458</v>
      </c>
      <c r="E238" s="1" t="s">
        <v>459</v>
      </c>
      <c r="F238" s="38" t="s">
        <v>891</v>
      </c>
      <c r="G238" s="1">
        <v>750000</v>
      </c>
      <c r="H238" s="1">
        <v>9200000</v>
      </c>
      <c r="I238" s="1">
        <v>0</v>
      </c>
      <c r="J238" s="1">
        <v>9200000</v>
      </c>
    </row>
    <row r="239" spans="1:10" x14ac:dyDescent="0.25">
      <c r="A239" s="1">
        <v>238</v>
      </c>
      <c r="B239" s="1">
        <f t="shared" si="10"/>
        <v>8</v>
      </c>
      <c r="C239" s="1" t="str">
        <f t="shared" si="11"/>
        <v>5105</v>
      </c>
      <c r="D239" s="1" t="s">
        <v>461</v>
      </c>
      <c r="E239" s="1" t="s">
        <v>460</v>
      </c>
      <c r="F239" s="38" t="s">
        <v>891</v>
      </c>
      <c r="G239" s="1">
        <v>676250</v>
      </c>
      <c r="H239" s="1">
        <v>1501606</v>
      </c>
      <c r="I239" s="1">
        <v>0</v>
      </c>
      <c r="J239" s="1">
        <v>1501606</v>
      </c>
    </row>
    <row r="240" spans="1:10" x14ac:dyDescent="0.25">
      <c r="A240" s="1">
        <v>239</v>
      </c>
      <c r="B240" s="1">
        <f t="shared" si="10"/>
        <v>8</v>
      </c>
      <c r="C240" s="1" t="str">
        <f t="shared" si="11"/>
        <v>5105</v>
      </c>
      <c r="D240" s="1" t="s">
        <v>463</v>
      </c>
      <c r="E240" s="1" t="s">
        <v>462</v>
      </c>
      <c r="F240" s="38" t="s">
        <v>891</v>
      </c>
      <c r="G240" s="1">
        <v>150000</v>
      </c>
      <c r="H240" s="1">
        <v>438500</v>
      </c>
      <c r="I240" s="1">
        <v>0</v>
      </c>
      <c r="J240" s="1">
        <v>438500</v>
      </c>
    </row>
    <row r="241" spans="1:10" x14ac:dyDescent="0.25">
      <c r="A241" s="1">
        <v>240</v>
      </c>
      <c r="B241" s="1">
        <f t="shared" si="10"/>
        <v>8</v>
      </c>
      <c r="C241" s="1" t="str">
        <f t="shared" si="11"/>
        <v>5105</v>
      </c>
      <c r="D241" s="1" t="s">
        <v>464</v>
      </c>
      <c r="E241" s="1" t="s">
        <v>291</v>
      </c>
      <c r="F241" s="38" t="s">
        <v>891</v>
      </c>
      <c r="G241" s="1">
        <v>3984116</v>
      </c>
      <c r="H241" s="1">
        <v>4375929</v>
      </c>
      <c r="I241" s="1">
        <v>0</v>
      </c>
      <c r="J241" s="1">
        <v>4375929</v>
      </c>
    </row>
    <row r="242" spans="1:10" x14ac:dyDescent="0.25">
      <c r="A242" s="1">
        <v>241</v>
      </c>
      <c r="B242" s="1">
        <f t="shared" si="10"/>
        <v>8</v>
      </c>
      <c r="C242" s="1" t="str">
        <f t="shared" si="11"/>
        <v>5105</v>
      </c>
      <c r="D242" s="1" t="s">
        <v>465</v>
      </c>
      <c r="E242" s="1" t="s">
        <v>466</v>
      </c>
      <c r="F242" s="38" t="s">
        <v>895</v>
      </c>
      <c r="G242" s="1">
        <v>9108000</v>
      </c>
      <c r="H242" s="1">
        <v>13771800</v>
      </c>
      <c r="I242" s="1">
        <v>0</v>
      </c>
      <c r="J242" s="1">
        <v>13771800</v>
      </c>
    </row>
    <row r="243" spans="1:10" x14ac:dyDescent="0.25">
      <c r="A243" s="1">
        <v>242</v>
      </c>
      <c r="B243" s="1">
        <f t="shared" si="10"/>
        <v>8</v>
      </c>
      <c r="C243" s="1" t="str">
        <f t="shared" si="11"/>
        <v>5105</v>
      </c>
      <c r="D243" s="1" t="s">
        <v>467</v>
      </c>
      <c r="E243" s="1" t="s">
        <v>468</v>
      </c>
      <c r="F243" s="38" t="s">
        <v>895</v>
      </c>
      <c r="G243" s="1">
        <v>0</v>
      </c>
      <c r="H243" s="1">
        <v>100000000</v>
      </c>
      <c r="I243" s="1">
        <v>0</v>
      </c>
      <c r="J243" s="1">
        <v>100000000</v>
      </c>
    </row>
    <row r="244" spans="1:10" x14ac:dyDescent="0.25">
      <c r="A244" s="1">
        <v>243</v>
      </c>
      <c r="B244" s="1">
        <f t="shared" si="10"/>
        <v>8</v>
      </c>
      <c r="C244" s="1" t="str">
        <f t="shared" si="11"/>
        <v>5105</v>
      </c>
      <c r="D244" s="1" t="s">
        <v>469</v>
      </c>
      <c r="E244" s="1" t="s">
        <v>297</v>
      </c>
      <c r="F244" s="38" t="s">
        <v>891</v>
      </c>
      <c r="G244" s="1">
        <v>6684000</v>
      </c>
      <c r="H244" s="1">
        <v>8226999</v>
      </c>
      <c r="I244" s="1">
        <v>0</v>
      </c>
      <c r="J244" s="1">
        <v>8226999</v>
      </c>
    </row>
    <row r="245" spans="1:10" x14ac:dyDescent="0.25">
      <c r="A245" s="1">
        <v>244</v>
      </c>
      <c r="B245" s="1">
        <f t="shared" si="10"/>
        <v>8</v>
      </c>
      <c r="C245" s="1" t="str">
        <f t="shared" si="11"/>
        <v>5105</v>
      </c>
      <c r="D245" s="1" t="s">
        <v>471</v>
      </c>
      <c r="E245" s="1" t="s">
        <v>470</v>
      </c>
      <c r="F245" s="38" t="s">
        <v>891</v>
      </c>
      <c r="G245" s="1">
        <v>97999.9</v>
      </c>
      <c r="H245" s="1">
        <v>195999.85</v>
      </c>
      <c r="I245" s="1">
        <v>146999.85</v>
      </c>
      <c r="J245" s="1">
        <v>49000</v>
      </c>
    </row>
    <row r="246" spans="1:10" x14ac:dyDescent="0.25">
      <c r="A246" s="1">
        <v>245</v>
      </c>
      <c r="B246" s="1">
        <f t="shared" si="10"/>
        <v>8</v>
      </c>
      <c r="C246" s="1" t="str">
        <f t="shared" si="11"/>
        <v>5110</v>
      </c>
      <c r="D246" s="1" t="s">
        <v>473</v>
      </c>
      <c r="E246" s="1" t="s">
        <v>472</v>
      </c>
      <c r="F246" s="38" t="s">
        <v>896</v>
      </c>
      <c r="G246" s="1">
        <v>9439008</v>
      </c>
      <c r="H246" s="1">
        <v>17400000</v>
      </c>
      <c r="I246" s="1">
        <v>0</v>
      </c>
      <c r="J246" s="1">
        <v>17400000</v>
      </c>
    </row>
    <row r="247" spans="1:10" x14ac:dyDescent="0.25">
      <c r="A247" s="1">
        <v>246</v>
      </c>
      <c r="B247" s="1">
        <f t="shared" si="10"/>
        <v>8</v>
      </c>
      <c r="C247" s="1" t="str">
        <f t="shared" si="11"/>
        <v>5110</v>
      </c>
      <c r="D247" s="1" t="s">
        <v>475</v>
      </c>
      <c r="E247" s="1" t="s">
        <v>474</v>
      </c>
      <c r="F247" s="38" t="s">
        <v>896</v>
      </c>
      <c r="G247" s="1">
        <v>0</v>
      </c>
      <c r="H247" s="1">
        <v>7295444.04</v>
      </c>
      <c r="I247" s="1">
        <v>2937448.74</v>
      </c>
      <c r="J247" s="1">
        <v>4357995.3</v>
      </c>
    </row>
    <row r="248" spans="1:10" x14ac:dyDescent="0.25">
      <c r="A248" s="1">
        <v>247</v>
      </c>
      <c r="B248" s="1">
        <f t="shared" si="10"/>
        <v>8</v>
      </c>
      <c r="C248" s="1" t="str">
        <f t="shared" si="11"/>
        <v>5110</v>
      </c>
      <c r="D248" s="1" t="s">
        <v>477</v>
      </c>
      <c r="E248" s="1" t="s">
        <v>476</v>
      </c>
      <c r="F248" s="38" t="s">
        <v>896</v>
      </c>
      <c r="G248" s="1">
        <v>13676846</v>
      </c>
      <c r="H248" s="1">
        <v>37767312.780000001</v>
      </c>
      <c r="I248" s="1">
        <v>3525000.2</v>
      </c>
      <c r="J248" s="1">
        <v>34242312.579999998</v>
      </c>
    </row>
    <row r="249" spans="1:10" x14ac:dyDescent="0.25">
      <c r="A249" s="1">
        <v>248</v>
      </c>
      <c r="B249" s="1">
        <f t="shared" si="10"/>
        <v>8</v>
      </c>
      <c r="C249" s="1" t="str">
        <f t="shared" si="11"/>
        <v>5110</v>
      </c>
      <c r="D249" s="1" t="s">
        <v>479</v>
      </c>
      <c r="E249" s="1" t="s">
        <v>478</v>
      </c>
      <c r="F249" s="38" t="s">
        <v>896</v>
      </c>
      <c r="G249" s="1">
        <v>38878468.799999997</v>
      </c>
      <c r="H249" s="1">
        <v>64066000</v>
      </c>
      <c r="I249" s="1">
        <v>0</v>
      </c>
      <c r="J249" s="1">
        <v>64066000</v>
      </c>
    </row>
    <row r="250" spans="1:10" x14ac:dyDescent="0.25">
      <c r="A250" s="1">
        <v>249</v>
      </c>
      <c r="B250" s="1">
        <f t="shared" si="10"/>
        <v>8</v>
      </c>
      <c r="C250" s="1" t="str">
        <f t="shared" si="11"/>
        <v>5110</v>
      </c>
      <c r="D250" s="1" t="s">
        <v>481</v>
      </c>
      <c r="E250" s="1" t="s">
        <v>480</v>
      </c>
      <c r="F250" s="38" t="s">
        <v>896</v>
      </c>
      <c r="G250" s="1">
        <v>0</v>
      </c>
      <c r="H250" s="1">
        <v>1400000</v>
      </c>
      <c r="I250" s="1">
        <v>1400000</v>
      </c>
      <c r="J250" s="1">
        <v>0</v>
      </c>
    </row>
    <row r="251" spans="1:10" x14ac:dyDescent="0.25">
      <c r="A251" s="1">
        <v>250</v>
      </c>
      <c r="B251" s="1">
        <f t="shared" si="10"/>
        <v>8</v>
      </c>
      <c r="C251" s="1" t="str">
        <f t="shared" si="11"/>
        <v>5110</v>
      </c>
      <c r="D251" s="1" t="s">
        <v>482</v>
      </c>
      <c r="E251" s="1" t="s">
        <v>40</v>
      </c>
      <c r="F251" s="38" t="s">
        <v>896</v>
      </c>
      <c r="G251" s="1">
        <v>5500000</v>
      </c>
      <c r="H251" s="1">
        <v>9950000</v>
      </c>
      <c r="I251" s="1">
        <v>1400000</v>
      </c>
      <c r="J251" s="1">
        <v>8550000</v>
      </c>
    </row>
    <row r="252" spans="1:10" x14ac:dyDescent="0.25">
      <c r="A252" s="1">
        <v>251</v>
      </c>
      <c r="B252" s="1">
        <f t="shared" si="10"/>
        <v>8</v>
      </c>
      <c r="C252" s="1" t="str">
        <f t="shared" si="11"/>
        <v>5115</v>
      </c>
      <c r="D252" s="1" t="s">
        <v>483</v>
      </c>
      <c r="E252" s="1" t="s">
        <v>484</v>
      </c>
      <c r="F252" s="38" t="s">
        <v>897</v>
      </c>
      <c r="G252" s="1">
        <v>545000</v>
      </c>
      <c r="H252" s="1">
        <v>560059</v>
      </c>
      <c r="I252" s="1">
        <v>0</v>
      </c>
      <c r="J252" s="1">
        <v>560059</v>
      </c>
    </row>
    <row r="253" spans="1:10" x14ac:dyDescent="0.25">
      <c r="A253" s="1">
        <v>252</v>
      </c>
      <c r="B253" s="1">
        <f t="shared" si="10"/>
        <v>8</v>
      </c>
      <c r="C253" s="1" t="str">
        <f t="shared" si="11"/>
        <v>5115</v>
      </c>
      <c r="D253" s="1" t="s">
        <v>485</v>
      </c>
      <c r="E253" s="1" t="s">
        <v>486</v>
      </c>
      <c r="F253" s="38" t="s">
        <v>897</v>
      </c>
      <c r="G253" s="1">
        <v>13928000</v>
      </c>
      <c r="H253" s="1">
        <v>14735000</v>
      </c>
      <c r="I253" s="1">
        <v>0</v>
      </c>
      <c r="J253" s="1">
        <v>14735000</v>
      </c>
    </row>
    <row r="254" spans="1:10" x14ac:dyDescent="0.25">
      <c r="A254" s="1">
        <v>253</v>
      </c>
      <c r="B254" s="1">
        <f t="shared" si="10"/>
        <v>8</v>
      </c>
      <c r="C254" s="1" t="str">
        <f t="shared" si="11"/>
        <v>5115</v>
      </c>
      <c r="D254" s="1" t="s">
        <v>487</v>
      </c>
      <c r="E254" s="1" t="s">
        <v>488</v>
      </c>
      <c r="F254" s="38" t="s">
        <v>897</v>
      </c>
      <c r="G254" s="1">
        <v>0</v>
      </c>
      <c r="H254" s="1">
        <v>1461000</v>
      </c>
      <c r="I254" s="1">
        <v>0</v>
      </c>
      <c r="J254" s="1">
        <v>1461000</v>
      </c>
    </row>
    <row r="255" spans="1:10" x14ac:dyDescent="0.25">
      <c r="A255" s="1">
        <v>254</v>
      </c>
      <c r="B255" s="1">
        <f t="shared" si="10"/>
        <v>8</v>
      </c>
      <c r="C255" s="1" t="str">
        <f t="shared" si="11"/>
        <v>5120</v>
      </c>
      <c r="D255" s="1" t="s">
        <v>489</v>
      </c>
      <c r="E255" s="1" t="s">
        <v>102</v>
      </c>
      <c r="F255" s="38" t="s">
        <v>898</v>
      </c>
      <c r="G255" s="1">
        <v>60000000</v>
      </c>
      <c r="H255" s="1">
        <v>155000000</v>
      </c>
      <c r="I255" s="1">
        <v>15000000</v>
      </c>
      <c r="J255" s="1">
        <v>140000000</v>
      </c>
    </row>
    <row r="256" spans="1:10" x14ac:dyDescent="0.25">
      <c r="A256" s="1">
        <v>255</v>
      </c>
      <c r="B256" s="1">
        <f t="shared" si="10"/>
        <v>8</v>
      </c>
      <c r="C256" s="1" t="str">
        <f t="shared" si="11"/>
        <v>5125</v>
      </c>
      <c r="D256" s="1" t="s">
        <v>491</v>
      </c>
      <c r="E256" s="1" t="s">
        <v>490</v>
      </c>
      <c r="F256" s="38" t="s">
        <v>899</v>
      </c>
      <c r="G256" s="1">
        <v>491811.98</v>
      </c>
      <c r="H256" s="1">
        <v>421800</v>
      </c>
      <c r="I256" s="1">
        <v>0</v>
      </c>
      <c r="J256" s="1">
        <v>421800</v>
      </c>
    </row>
    <row r="257" spans="1:10" x14ac:dyDescent="0.25">
      <c r="A257" s="1">
        <v>256</v>
      </c>
      <c r="B257" s="1">
        <f t="shared" si="10"/>
        <v>8</v>
      </c>
      <c r="C257" s="1" t="str">
        <f t="shared" si="11"/>
        <v>5130</v>
      </c>
      <c r="D257" s="1" t="s">
        <v>492</v>
      </c>
      <c r="E257" s="1" t="s">
        <v>493</v>
      </c>
      <c r="F257" s="38" t="s">
        <v>900</v>
      </c>
      <c r="G257" s="1">
        <v>8090857</v>
      </c>
      <c r="H257" s="1">
        <v>11840381.529999999</v>
      </c>
      <c r="I257" s="1">
        <v>0</v>
      </c>
      <c r="J257" s="1">
        <v>11840381.529999999</v>
      </c>
    </row>
    <row r="258" spans="1:10" x14ac:dyDescent="0.25">
      <c r="A258" s="1">
        <v>257</v>
      </c>
      <c r="B258" s="1">
        <f t="shared" si="10"/>
        <v>8</v>
      </c>
      <c r="C258" s="1" t="str">
        <f t="shared" si="11"/>
        <v>5130</v>
      </c>
      <c r="D258" s="1" t="s">
        <v>494</v>
      </c>
      <c r="E258" s="1" t="s">
        <v>495</v>
      </c>
      <c r="F258" s="38" t="s">
        <v>900</v>
      </c>
      <c r="G258" s="1">
        <v>5439182</v>
      </c>
      <c r="H258" s="1">
        <v>5988904</v>
      </c>
      <c r="I258" s="1">
        <v>0</v>
      </c>
      <c r="J258" s="1">
        <v>5988904</v>
      </c>
    </row>
    <row r="259" spans="1:10" x14ac:dyDescent="0.25">
      <c r="A259" s="1">
        <v>258</v>
      </c>
      <c r="B259" s="1">
        <f t="shared" si="10"/>
        <v>8</v>
      </c>
      <c r="C259" s="1" t="str">
        <f t="shared" si="11"/>
        <v>5130</v>
      </c>
      <c r="D259" s="1" t="s">
        <v>496</v>
      </c>
      <c r="E259" s="1" t="s">
        <v>497</v>
      </c>
      <c r="F259" s="38" t="s">
        <v>900</v>
      </c>
      <c r="G259" s="1">
        <v>0</v>
      </c>
      <c r="H259" s="1">
        <v>1404500</v>
      </c>
      <c r="I259" s="1">
        <v>0</v>
      </c>
      <c r="J259" s="1">
        <v>1404500</v>
      </c>
    </row>
    <row r="260" spans="1:10" x14ac:dyDescent="0.25">
      <c r="A260" s="1">
        <v>259</v>
      </c>
      <c r="B260" s="1">
        <f t="shared" ref="B260:B323" si="12">LEN(D260)</f>
        <v>8</v>
      </c>
      <c r="C260" s="1" t="str">
        <f t="shared" si="11"/>
        <v>5130</v>
      </c>
      <c r="D260" s="1" t="s">
        <v>809</v>
      </c>
      <c r="E260" s="1" t="s">
        <v>829</v>
      </c>
      <c r="F260" s="38" t="s">
        <v>900</v>
      </c>
      <c r="G260" s="1">
        <v>5468043</v>
      </c>
      <c r="H260" s="1">
        <v>0</v>
      </c>
      <c r="I260" s="1">
        <v>0</v>
      </c>
      <c r="J260" s="1">
        <v>0</v>
      </c>
    </row>
    <row r="261" spans="1:10" x14ac:dyDescent="0.25">
      <c r="A261" s="1">
        <v>260</v>
      </c>
      <c r="B261" s="1">
        <f t="shared" si="12"/>
        <v>8</v>
      </c>
      <c r="C261" s="1" t="str">
        <f t="shared" ref="C261:C324" si="13">MID(D261,1,4)</f>
        <v>5135</v>
      </c>
      <c r="D261" s="1" t="s">
        <v>499</v>
      </c>
      <c r="E261" s="1" t="s">
        <v>498</v>
      </c>
      <c r="F261" s="38" t="s">
        <v>901</v>
      </c>
      <c r="G261" s="1">
        <v>2571000.1</v>
      </c>
      <c r="H261" s="1">
        <v>13652880.050000001</v>
      </c>
      <c r="I261" s="1">
        <v>615003</v>
      </c>
      <c r="J261" s="1">
        <v>13037877.050000001</v>
      </c>
    </row>
    <row r="262" spans="1:10" x14ac:dyDescent="0.25">
      <c r="A262" s="1">
        <v>261</v>
      </c>
      <c r="B262" s="1">
        <f t="shared" si="12"/>
        <v>8</v>
      </c>
      <c r="C262" s="1" t="str">
        <f t="shared" si="13"/>
        <v>5135</v>
      </c>
      <c r="D262" s="1" t="s">
        <v>501</v>
      </c>
      <c r="E262" s="1" t="s">
        <v>500</v>
      </c>
      <c r="F262" s="38" t="s">
        <v>902</v>
      </c>
      <c r="G262" s="1">
        <v>80649312.129999995</v>
      </c>
      <c r="H262" s="1">
        <v>69903176.109999999</v>
      </c>
      <c r="I262" s="1">
        <v>6044208</v>
      </c>
      <c r="J262" s="1">
        <v>63858968.109999999</v>
      </c>
    </row>
    <row r="263" spans="1:10" x14ac:dyDescent="0.25">
      <c r="A263" s="1">
        <v>262</v>
      </c>
      <c r="B263" s="1">
        <f t="shared" si="12"/>
        <v>8</v>
      </c>
      <c r="C263" s="1" t="str">
        <f t="shared" si="13"/>
        <v>5135</v>
      </c>
      <c r="D263" s="1" t="s">
        <v>503</v>
      </c>
      <c r="E263" s="1" t="s">
        <v>502</v>
      </c>
      <c r="F263" s="38" t="s">
        <v>901</v>
      </c>
      <c r="G263" s="1">
        <v>800000</v>
      </c>
      <c r="H263" s="1">
        <v>4873780</v>
      </c>
      <c r="I263" s="1">
        <v>1149049</v>
      </c>
      <c r="J263" s="1">
        <v>3724731</v>
      </c>
    </row>
    <row r="264" spans="1:10" x14ac:dyDescent="0.25">
      <c r="A264" s="1">
        <v>263</v>
      </c>
      <c r="B264" s="1">
        <f t="shared" si="12"/>
        <v>8</v>
      </c>
      <c r="C264" s="1" t="str">
        <f t="shared" si="13"/>
        <v>5135</v>
      </c>
      <c r="D264" s="1" t="s">
        <v>504</v>
      </c>
      <c r="E264" s="1" t="s">
        <v>505</v>
      </c>
      <c r="F264" s="38" t="s">
        <v>903</v>
      </c>
      <c r="G264" s="1">
        <v>22889933</v>
      </c>
      <c r="H264" s="1">
        <v>28315297.300000001</v>
      </c>
      <c r="I264" s="1">
        <v>0</v>
      </c>
      <c r="J264" s="1">
        <v>28315297.300000001</v>
      </c>
    </row>
    <row r="265" spans="1:10" x14ac:dyDescent="0.25">
      <c r="A265" s="1">
        <v>264</v>
      </c>
      <c r="B265" s="1">
        <f t="shared" si="12"/>
        <v>8</v>
      </c>
      <c r="C265" s="1" t="str">
        <f t="shared" si="13"/>
        <v>5135</v>
      </c>
      <c r="D265" s="1" t="s">
        <v>506</v>
      </c>
      <c r="E265" s="1" t="s">
        <v>507</v>
      </c>
      <c r="F265" s="38" t="s">
        <v>903</v>
      </c>
      <c r="G265" s="1">
        <v>25201646.899999999</v>
      </c>
      <c r="H265" s="1">
        <v>27100163.129999999</v>
      </c>
      <c r="I265" s="1">
        <v>0</v>
      </c>
      <c r="J265" s="1">
        <v>27100163.129999999</v>
      </c>
    </row>
    <row r="266" spans="1:10" x14ac:dyDescent="0.25">
      <c r="A266" s="1">
        <v>265</v>
      </c>
      <c r="B266" s="1">
        <f t="shared" si="12"/>
        <v>8</v>
      </c>
      <c r="C266" s="1" t="str">
        <f t="shared" si="13"/>
        <v>5135</v>
      </c>
      <c r="D266" s="1" t="s">
        <v>508</v>
      </c>
      <c r="E266" s="1" t="s">
        <v>509</v>
      </c>
      <c r="F266" s="38" t="s">
        <v>901</v>
      </c>
      <c r="G266" s="1">
        <v>773850</v>
      </c>
      <c r="H266" s="1">
        <v>1018759.92</v>
      </c>
      <c r="I266" s="1">
        <v>0</v>
      </c>
      <c r="J266" s="1">
        <v>1018759.92</v>
      </c>
    </row>
    <row r="267" spans="1:10" x14ac:dyDescent="0.25">
      <c r="A267" s="1">
        <v>266</v>
      </c>
      <c r="B267" s="1">
        <f t="shared" si="12"/>
        <v>8</v>
      </c>
      <c r="C267" s="1" t="str">
        <f t="shared" si="13"/>
        <v>5135</v>
      </c>
      <c r="D267" s="1" t="s">
        <v>510</v>
      </c>
      <c r="E267" s="1" t="s">
        <v>511</v>
      </c>
      <c r="F267" s="38" t="s">
        <v>901</v>
      </c>
      <c r="G267" s="1">
        <v>6336000</v>
      </c>
      <c r="H267" s="1">
        <v>4584000.96</v>
      </c>
      <c r="I267" s="1">
        <v>0</v>
      </c>
      <c r="J267" s="1">
        <v>4584000.96</v>
      </c>
    </row>
    <row r="268" spans="1:10" x14ac:dyDescent="0.25">
      <c r="A268" s="1">
        <v>267</v>
      </c>
      <c r="B268" s="1">
        <f t="shared" si="12"/>
        <v>8</v>
      </c>
      <c r="C268" s="1" t="str">
        <f t="shared" si="13"/>
        <v>5135</v>
      </c>
      <c r="D268" s="1" t="s">
        <v>512</v>
      </c>
      <c r="E268" s="1" t="s">
        <v>513</v>
      </c>
      <c r="F268" s="38" t="s">
        <v>901</v>
      </c>
      <c r="G268" s="1">
        <v>0</v>
      </c>
      <c r="H268" s="1">
        <v>815124.87</v>
      </c>
      <c r="I268" s="1">
        <v>0</v>
      </c>
      <c r="J268" s="1">
        <v>815124.87</v>
      </c>
    </row>
    <row r="269" spans="1:10" x14ac:dyDescent="0.25">
      <c r="A269" s="1">
        <v>268</v>
      </c>
      <c r="B269" s="1">
        <f t="shared" si="12"/>
        <v>8</v>
      </c>
      <c r="C269" s="1" t="str">
        <f t="shared" si="13"/>
        <v>5135</v>
      </c>
      <c r="D269" s="1" t="s">
        <v>515</v>
      </c>
      <c r="E269" s="1" t="s">
        <v>514</v>
      </c>
      <c r="F269" s="38" t="s">
        <v>901</v>
      </c>
      <c r="G269" s="1">
        <v>2550066</v>
      </c>
      <c r="H269" s="1">
        <v>2748992.31</v>
      </c>
      <c r="I269" s="1">
        <v>0</v>
      </c>
      <c r="J269" s="1">
        <v>2748992.31</v>
      </c>
    </row>
    <row r="270" spans="1:10" x14ac:dyDescent="0.25">
      <c r="A270" s="1">
        <v>269</v>
      </c>
      <c r="B270" s="1">
        <f t="shared" si="12"/>
        <v>8</v>
      </c>
      <c r="C270" s="1" t="str">
        <f t="shared" si="13"/>
        <v>5135</v>
      </c>
      <c r="D270" s="1" t="s">
        <v>516</v>
      </c>
      <c r="E270" s="1" t="s">
        <v>517</v>
      </c>
      <c r="F270" s="38" t="s">
        <v>901</v>
      </c>
      <c r="G270" s="1">
        <v>0</v>
      </c>
      <c r="H270" s="1">
        <v>511321.03</v>
      </c>
      <c r="I270" s="1">
        <v>53550.01</v>
      </c>
      <c r="J270" s="1">
        <v>457771.02</v>
      </c>
    </row>
    <row r="271" spans="1:10" x14ac:dyDescent="0.25">
      <c r="A271" s="1">
        <v>270</v>
      </c>
      <c r="B271" s="1">
        <f t="shared" si="12"/>
        <v>8</v>
      </c>
      <c r="C271" s="1" t="str">
        <f t="shared" si="13"/>
        <v>5135</v>
      </c>
      <c r="D271" s="1" t="s">
        <v>519</v>
      </c>
      <c r="E271" s="1" t="s">
        <v>520</v>
      </c>
      <c r="F271" s="38" t="s">
        <v>901</v>
      </c>
      <c r="G271" s="1">
        <v>563785.13</v>
      </c>
      <c r="H271" s="1">
        <v>2584104.2400000002</v>
      </c>
      <c r="I271" s="1">
        <v>0</v>
      </c>
      <c r="J271" s="1">
        <v>2584104.2400000002</v>
      </c>
    </row>
    <row r="272" spans="1:10" x14ac:dyDescent="0.25">
      <c r="A272" s="1">
        <v>271</v>
      </c>
      <c r="B272" s="1">
        <f t="shared" si="12"/>
        <v>8</v>
      </c>
      <c r="C272" s="1" t="str">
        <f t="shared" si="13"/>
        <v>5135</v>
      </c>
      <c r="D272" s="1" t="s">
        <v>521</v>
      </c>
      <c r="E272" s="1" t="s">
        <v>518</v>
      </c>
      <c r="F272" s="38" t="s">
        <v>901</v>
      </c>
      <c r="G272" s="1">
        <v>12392829.439999999</v>
      </c>
      <c r="H272" s="1">
        <v>17868670.460000001</v>
      </c>
      <c r="I272" s="1">
        <v>0</v>
      </c>
      <c r="J272" s="1">
        <v>17868670.460000001</v>
      </c>
    </row>
    <row r="273" spans="1:10" x14ac:dyDescent="0.25">
      <c r="A273" s="1">
        <v>272</v>
      </c>
      <c r="B273" s="1">
        <f t="shared" si="12"/>
        <v>8</v>
      </c>
      <c r="C273" s="1" t="str">
        <f t="shared" si="13"/>
        <v>5135</v>
      </c>
      <c r="D273" s="1" t="s">
        <v>523</v>
      </c>
      <c r="E273" s="1" t="s">
        <v>522</v>
      </c>
      <c r="F273" s="38" t="s">
        <v>901</v>
      </c>
      <c r="G273" s="1">
        <v>4551651.6500000004</v>
      </c>
      <c r="H273" s="1">
        <v>4500096.5</v>
      </c>
      <c r="I273" s="1">
        <v>2527832.3199999998</v>
      </c>
      <c r="J273" s="1">
        <v>1972264.18</v>
      </c>
    </row>
    <row r="274" spans="1:10" x14ac:dyDescent="0.25">
      <c r="A274" s="1">
        <v>273</v>
      </c>
      <c r="B274" s="1">
        <f t="shared" si="12"/>
        <v>8</v>
      </c>
      <c r="C274" s="1" t="str">
        <f t="shared" si="13"/>
        <v>5135</v>
      </c>
      <c r="D274" s="1" t="s">
        <v>524</v>
      </c>
      <c r="E274" s="1" t="s">
        <v>525</v>
      </c>
      <c r="F274" s="38" t="s">
        <v>901</v>
      </c>
      <c r="G274" s="1">
        <v>2215982.5</v>
      </c>
      <c r="H274" s="1">
        <v>2117554.4500000002</v>
      </c>
      <c r="I274" s="1">
        <v>2717.53</v>
      </c>
      <c r="J274" s="1">
        <v>2114836.92</v>
      </c>
    </row>
    <row r="275" spans="1:10" x14ac:dyDescent="0.25">
      <c r="A275" s="1">
        <v>274</v>
      </c>
      <c r="B275" s="1">
        <f t="shared" si="12"/>
        <v>8</v>
      </c>
      <c r="C275" s="1" t="str">
        <f t="shared" si="13"/>
        <v>5135</v>
      </c>
      <c r="D275" s="1" t="s">
        <v>526</v>
      </c>
      <c r="E275" s="1" t="s">
        <v>527</v>
      </c>
      <c r="F275" s="38" t="s">
        <v>901</v>
      </c>
      <c r="G275" s="1">
        <v>0</v>
      </c>
      <c r="H275" s="1">
        <v>641234.07999999996</v>
      </c>
      <c r="I275" s="1">
        <v>641234.07999999996</v>
      </c>
      <c r="J275" s="1">
        <v>0</v>
      </c>
    </row>
    <row r="276" spans="1:10" x14ac:dyDescent="0.25">
      <c r="A276" s="1">
        <v>275</v>
      </c>
      <c r="B276" s="1">
        <f t="shared" si="12"/>
        <v>8</v>
      </c>
      <c r="C276" s="1" t="str">
        <f t="shared" si="13"/>
        <v>5135</v>
      </c>
      <c r="D276" s="1" t="s">
        <v>529</v>
      </c>
      <c r="E276" s="1" t="s">
        <v>528</v>
      </c>
      <c r="F276" s="38" t="s">
        <v>901</v>
      </c>
      <c r="G276" s="1">
        <v>225645</v>
      </c>
      <c r="H276" s="1">
        <v>178226</v>
      </c>
      <c r="I276" s="1">
        <v>0</v>
      </c>
      <c r="J276" s="1">
        <v>178226</v>
      </c>
    </row>
    <row r="277" spans="1:10" x14ac:dyDescent="0.25">
      <c r="A277" s="1">
        <v>276</v>
      </c>
      <c r="B277" s="1">
        <f t="shared" si="12"/>
        <v>8</v>
      </c>
      <c r="C277" s="1" t="str">
        <f t="shared" si="13"/>
        <v>5135</v>
      </c>
      <c r="D277" s="1" t="s">
        <v>531</v>
      </c>
      <c r="E277" s="1" t="s">
        <v>190</v>
      </c>
      <c r="F277" s="38" t="s">
        <v>901</v>
      </c>
      <c r="G277" s="1">
        <v>10900</v>
      </c>
      <c r="H277" s="1">
        <v>118424.99</v>
      </c>
      <c r="I277" s="1">
        <v>33525</v>
      </c>
      <c r="J277" s="1">
        <v>84899.99</v>
      </c>
    </row>
    <row r="278" spans="1:10" x14ac:dyDescent="0.25">
      <c r="A278" s="1">
        <v>277</v>
      </c>
      <c r="B278" s="1">
        <f t="shared" si="12"/>
        <v>8</v>
      </c>
      <c r="C278" s="1" t="str">
        <f t="shared" si="13"/>
        <v>5135</v>
      </c>
      <c r="D278" s="1" t="s">
        <v>532</v>
      </c>
      <c r="E278" s="1" t="s">
        <v>533</v>
      </c>
      <c r="F278" s="38" t="s">
        <v>901</v>
      </c>
      <c r="G278" s="1">
        <v>47040</v>
      </c>
      <c r="H278" s="1">
        <v>95040</v>
      </c>
      <c r="I278" s="1">
        <v>0</v>
      </c>
      <c r="J278" s="1">
        <v>95040</v>
      </c>
    </row>
    <row r="279" spans="1:10" x14ac:dyDescent="0.25">
      <c r="A279" s="1">
        <v>278</v>
      </c>
      <c r="B279" s="1">
        <f t="shared" si="12"/>
        <v>8</v>
      </c>
      <c r="C279" s="1" t="str">
        <f t="shared" si="13"/>
        <v>5135</v>
      </c>
      <c r="D279" s="1" t="s">
        <v>535</v>
      </c>
      <c r="E279" s="1" t="s">
        <v>534</v>
      </c>
      <c r="F279" s="38" t="s">
        <v>901</v>
      </c>
      <c r="G279" s="1">
        <v>8437250.3900000006</v>
      </c>
      <c r="H279" s="1">
        <v>11582039.99</v>
      </c>
      <c r="I279" s="1">
        <v>0</v>
      </c>
      <c r="J279" s="1">
        <v>11582039.99</v>
      </c>
    </row>
    <row r="280" spans="1:10" x14ac:dyDescent="0.25">
      <c r="A280" s="1">
        <v>279</v>
      </c>
      <c r="B280" s="1">
        <f t="shared" si="12"/>
        <v>8</v>
      </c>
      <c r="C280" s="1" t="str">
        <f t="shared" si="13"/>
        <v>5135</v>
      </c>
      <c r="D280" s="1" t="s">
        <v>537</v>
      </c>
      <c r="E280" s="1" t="s">
        <v>536</v>
      </c>
      <c r="F280" s="38" t="s">
        <v>901</v>
      </c>
      <c r="G280" s="1">
        <v>2003000</v>
      </c>
      <c r="H280" s="1">
        <v>824335.89</v>
      </c>
      <c r="I280" s="1">
        <v>0</v>
      </c>
      <c r="J280" s="1">
        <v>824335.89</v>
      </c>
    </row>
    <row r="281" spans="1:10" x14ac:dyDescent="0.25">
      <c r="A281" s="1">
        <v>280</v>
      </c>
      <c r="B281" s="1">
        <f t="shared" si="12"/>
        <v>8</v>
      </c>
      <c r="C281" s="1" t="str">
        <f t="shared" si="13"/>
        <v>5135</v>
      </c>
      <c r="D281" s="1" t="s">
        <v>538</v>
      </c>
      <c r="E281" s="1" t="s">
        <v>539</v>
      </c>
      <c r="F281" s="38" t="s">
        <v>901</v>
      </c>
      <c r="G281" s="1">
        <v>0</v>
      </c>
      <c r="H281" s="1">
        <v>2706093.31</v>
      </c>
      <c r="I281" s="1">
        <v>0</v>
      </c>
      <c r="J281" s="1">
        <v>2706093.31</v>
      </c>
    </row>
    <row r="282" spans="1:10" x14ac:dyDescent="0.25">
      <c r="A282" s="1">
        <v>281</v>
      </c>
      <c r="B282" s="1">
        <f t="shared" si="12"/>
        <v>8</v>
      </c>
      <c r="C282" s="1" t="str">
        <f t="shared" si="13"/>
        <v>5140</v>
      </c>
      <c r="D282" s="1" t="s">
        <v>541</v>
      </c>
      <c r="E282" s="1" t="s">
        <v>540</v>
      </c>
      <c r="F282" s="38" t="s">
        <v>904</v>
      </c>
      <c r="G282" s="1">
        <v>95700</v>
      </c>
      <c r="H282" s="1">
        <v>231371</v>
      </c>
      <c r="I282" s="1">
        <v>11400</v>
      </c>
      <c r="J282" s="1">
        <v>219971</v>
      </c>
    </row>
    <row r="283" spans="1:10" x14ac:dyDescent="0.25">
      <c r="A283" s="1">
        <v>282</v>
      </c>
      <c r="B283" s="1">
        <f t="shared" si="12"/>
        <v>8</v>
      </c>
      <c r="C283" s="1" t="str">
        <f t="shared" si="13"/>
        <v>5140</v>
      </c>
      <c r="D283" s="1" t="s">
        <v>543</v>
      </c>
      <c r="E283" s="1" t="s">
        <v>542</v>
      </c>
      <c r="F283" s="38" t="s">
        <v>904</v>
      </c>
      <c r="G283" s="1">
        <v>2521800</v>
      </c>
      <c r="H283" s="1">
        <v>2570500</v>
      </c>
      <c r="I283" s="1">
        <v>19500</v>
      </c>
      <c r="J283" s="1">
        <v>2551000</v>
      </c>
    </row>
    <row r="284" spans="1:10" x14ac:dyDescent="0.25">
      <c r="A284" s="1">
        <v>283</v>
      </c>
      <c r="B284" s="1">
        <f t="shared" si="12"/>
        <v>8</v>
      </c>
      <c r="C284" s="1" t="str">
        <f t="shared" si="13"/>
        <v>5140</v>
      </c>
      <c r="D284" s="1" t="s">
        <v>545</v>
      </c>
      <c r="E284" s="1" t="s">
        <v>544</v>
      </c>
      <c r="F284" s="38" t="s">
        <v>904</v>
      </c>
      <c r="G284" s="1">
        <v>258850</v>
      </c>
      <c r="H284" s="1">
        <v>1538834</v>
      </c>
      <c r="I284" s="1">
        <v>0</v>
      </c>
      <c r="J284" s="1">
        <v>1538834</v>
      </c>
    </row>
    <row r="285" spans="1:10" x14ac:dyDescent="0.25">
      <c r="A285" s="1">
        <v>284</v>
      </c>
      <c r="B285" s="1">
        <f t="shared" si="12"/>
        <v>8</v>
      </c>
      <c r="C285" s="1" t="str">
        <f t="shared" si="13"/>
        <v>5140</v>
      </c>
      <c r="D285" s="1" t="s">
        <v>546</v>
      </c>
      <c r="E285" s="1" t="s">
        <v>40</v>
      </c>
      <c r="F285" s="38" t="s">
        <v>904</v>
      </c>
      <c r="G285" s="1">
        <v>0</v>
      </c>
      <c r="H285" s="1">
        <v>12723826.98</v>
      </c>
      <c r="I285" s="1">
        <v>0</v>
      </c>
      <c r="J285" s="1">
        <v>12723826.98</v>
      </c>
    </row>
    <row r="286" spans="1:10" x14ac:dyDescent="0.25">
      <c r="A286" s="1">
        <v>285</v>
      </c>
      <c r="B286" s="1">
        <f t="shared" si="12"/>
        <v>8</v>
      </c>
      <c r="C286" s="1" t="str">
        <f t="shared" si="13"/>
        <v>5145</v>
      </c>
      <c r="D286" s="1" t="s">
        <v>547</v>
      </c>
      <c r="E286" s="1" t="s">
        <v>105</v>
      </c>
      <c r="F286" s="38" t="s">
        <v>905</v>
      </c>
      <c r="G286" s="1">
        <v>0</v>
      </c>
      <c r="H286" s="1">
        <v>316227.01</v>
      </c>
      <c r="I286" s="1">
        <v>25210</v>
      </c>
      <c r="J286" s="1">
        <v>291017.01</v>
      </c>
    </row>
    <row r="287" spans="1:10" x14ac:dyDescent="0.25">
      <c r="A287" s="1">
        <v>286</v>
      </c>
      <c r="B287" s="1">
        <f t="shared" si="12"/>
        <v>8</v>
      </c>
      <c r="C287" s="1" t="str">
        <f t="shared" si="13"/>
        <v>5145</v>
      </c>
      <c r="D287" s="1" t="s">
        <v>548</v>
      </c>
      <c r="E287" s="1" t="s">
        <v>109</v>
      </c>
      <c r="F287" s="38" t="s">
        <v>905</v>
      </c>
      <c r="G287" s="1">
        <v>997500</v>
      </c>
      <c r="H287" s="1">
        <v>1520999.98</v>
      </c>
      <c r="I287" s="1">
        <v>1327000</v>
      </c>
      <c r="J287" s="1">
        <v>193999.98</v>
      </c>
    </row>
    <row r="288" spans="1:10" x14ac:dyDescent="0.25">
      <c r="A288" s="1">
        <v>287</v>
      </c>
      <c r="B288" s="1">
        <f t="shared" si="12"/>
        <v>8</v>
      </c>
      <c r="C288" s="1" t="str">
        <f t="shared" si="13"/>
        <v>5145</v>
      </c>
      <c r="D288" s="1" t="s">
        <v>549</v>
      </c>
      <c r="E288" s="1" t="s">
        <v>550</v>
      </c>
      <c r="F288" s="38" t="s">
        <v>905</v>
      </c>
      <c r="G288" s="1">
        <v>1760000</v>
      </c>
      <c r="H288" s="1">
        <v>1958810.05</v>
      </c>
      <c r="I288" s="1">
        <v>37310</v>
      </c>
      <c r="J288" s="1">
        <v>1921500.05</v>
      </c>
    </row>
    <row r="289" spans="1:10" x14ac:dyDescent="0.25">
      <c r="A289" s="1">
        <v>288</v>
      </c>
      <c r="B289" s="1">
        <f t="shared" si="12"/>
        <v>8</v>
      </c>
      <c r="C289" s="1" t="str">
        <f t="shared" si="13"/>
        <v>5150</v>
      </c>
      <c r="D289" s="1" t="s">
        <v>552</v>
      </c>
      <c r="E289" s="1" t="s">
        <v>551</v>
      </c>
      <c r="F289" s="38" t="s">
        <v>906</v>
      </c>
      <c r="G289" s="1">
        <v>110252</v>
      </c>
      <c r="H289" s="1">
        <v>63444</v>
      </c>
      <c r="I289" s="1">
        <v>0</v>
      </c>
      <c r="J289" s="1">
        <v>63444</v>
      </c>
    </row>
    <row r="290" spans="1:10" x14ac:dyDescent="0.25">
      <c r="A290" s="1">
        <v>289</v>
      </c>
      <c r="B290" s="1">
        <f t="shared" si="12"/>
        <v>8</v>
      </c>
      <c r="C290" s="1" t="str">
        <f t="shared" si="13"/>
        <v>5150</v>
      </c>
      <c r="D290" s="1" t="s">
        <v>554</v>
      </c>
      <c r="E290" s="1" t="s">
        <v>553</v>
      </c>
      <c r="F290" s="38" t="s">
        <v>906</v>
      </c>
      <c r="G290" s="1">
        <v>424000</v>
      </c>
      <c r="H290" s="1">
        <v>19512542.120000001</v>
      </c>
      <c r="I290" s="1">
        <v>458500</v>
      </c>
      <c r="J290" s="1">
        <v>19054042.120000001</v>
      </c>
    </row>
    <row r="291" spans="1:10" x14ac:dyDescent="0.25">
      <c r="A291" s="1">
        <v>290</v>
      </c>
      <c r="B291" s="1">
        <f t="shared" si="12"/>
        <v>8</v>
      </c>
      <c r="C291" s="1" t="str">
        <f t="shared" si="13"/>
        <v>5150</v>
      </c>
      <c r="D291" s="1" t="s">
        <v>555</v>
      </c>
      <c r="E291" s="1" t="s">
        <v>556</v>
      </c>
      <c r="F291" s="38" t="s">
        <v>906</v>
      </c>
      <c r="G291" s="1">
        <v>750000</v>
      </c>
      <c r="H291" s="1">
        <v>3450000</v>
      </c>
      <c r="I291" s="1">
        <v>600000</v>
      </c>
      <c r="J291" s="1">
        <v>2850000</v>
      </c>
    </row>
    <row r="292" spans="1:10" x14ac:dyDescent="0.25">
      <c r="A292" s="1">
        <v>291</v>
      </c>
      <c r="B292" s="1">
        <f t="shared" si="12"/>
        <v>8</v>
      </c>
      <c r="C292" s="1" t="str">
        <f t="shared" si="13"/>
        <v>5155</v>
      </c>
      <c r="D292" s="1" t="s">
        <v>558</v>
      </c>
      <c r="E292" s="1" t="s">
        <v>557</v>
      </c>
      <c r="F292" s="38" t="s">
        <v>907</v>
      </c>
      <c r="G292" s="1">
        <v>160500</v>
      </c>
      <c r="H292" s="1">
        <v>95000</v>
      </c>
      <c r="I292" s="1">
        <v>0</v>
      </c>
      <c r="J292" s="1">
        <v>95000</v>
      </c>
    </row>
    <row r="293" spans="1:10" x14ac:dyDescent="0.25">
      <c r="A293" s="1">
        <v>292</v>
      </c>
      <c r="B293" s="1">
        <f t="shared" si="12"/>
        <v>8</v>
      </c>
      <c r="C293" s="1" t="str">
        <f t="shared" si="13"/>
        <v>5155</v>
      </c>
      <c r="D293" s="1" t="s">
        <v>560</v>
      </c>
      <c r="E293" s="1" t="s">
        <v>559</v>
      </c>
      <c r="F293" s="38" t="s">
        <v>907</v>
      </c>
      <c r="G293" s="1">
        <v>1053379.47</v>
      </c>
      <c r="H293" s="1">
        <v>2633899.56</v>
      </c>
      <c r="I293" s="1">
        <v>0</v>
      </c>
      <c r="J293" s="1">
        <v>2633899.56</v>
      </c>
    </row>
    <row r="294" spans="1:10" x14ac:dyDescent="0.25">
      <c r="A294" s="1">
        <v>293</v>
      </c>
      <c r="B294" s="1">
        <f t="shared" si="12"/>
        <v>8</v>
      </c>
      <c r="C294" s="1" t="str">
        <f t="shared" si="13"/>
        <v>5155</v>
      </c>
      <c r="D294" s="1" t="s">
        <v>810</v>
      </c>
      <c r="E294" s="1" t="s">
        <v>666</v>
      </c>
      <c r="F294" s="38" t="s">
        <v>907</v>
      </c>
      <c r="G294" s="1">
        <v>139000</v>
      </c>
      <c r="H294" s="1">
        <v>0</v>
      </c>
      <c r="I294" s="1">
        <v>0</v>
      </c>
      <c r="J294" s="1">
        <v>0</v>
      </c>
    </row>
    <row r="295" spans="1:10" x14ac:dyDescent="0.25">
      <c r="A295" s="1">
        <v>294</v>
      </c>
      <c r="B295" s="1">
        <f t="shared" si="12"/>
        <v>8</v>
      </c>
      <c r="C295" s="1" t="str">
        <f t="shared" si="13"/>
        <v>5160</v>
      </c>
      <c r="D295" s="1" t="s">
        <v>561</v>
      </c>
      <c r="E295" s="1" t="s">
        <v>102</v>
      </c>
      <c r="F295" s="38" t="s">
        <v>908</v>
      </c>
      <c r="G295" s="1">
        <v>46084349</v>
      </c>
      <c r="H295" s="1">
        <v>46084350</v>
      </c>
      <c r="I295" s="1">
        <v>0</v>
      </c>
      <c r="J295" s="1">
        <v>46084350</v>
      </c>
    </row>
    <row r="296" spans="1:10" x14ac:dyDescent="0.25">
      <c r="A296" s="1">
        <v>295</v>
      </c>
      <c r="B296" s="1">
        <f t="shared" si="12"/>
        <v>8</v>
      </c>
      <c r="C296" s="1" t="str">
        <f t="shared" si="13"/>
        <v>5160</v>
      </c>
      <c r="D296" s="1" t="s">
        <v>562</v>
      </c>
      <c r="E296" s="1" t="s">
        <v>112</v>
      </c>
      <c r="F296" s="38" t="s">
        <v>908</v>
      </c>
      <c r="G296" s="1">
        <v>1390762</v>
      </c>
      <c r="H296" s="1">
        <v>3224765</v>
      </c>
      <c r="I296" s="1">
        <v>0</v>
      </c>
      <c r="J296" s="1">
        <v>3224765</v>
      </c>
    </row>
    <row r="297" spans="1:10" x14ac:dyDescent="0.25">
      <c r="A297" s="1">
        <v>296</v>
      </c>
      <c r="B297" s="1">
        <f t="shared" si="12"/>
        <v>8</v>
      </c>
      <c r="C297" s="1" t="str">
        <f t="shared" si="13"/>
        <v>5160</v>
      </c>
      <c r="D297" s="1" t="s">
        <v>564</v>
      </c>
      <c r="E297" s="1" t="s">
        <v>563</v>
      </c>
      <c r="F297" s="38" t="s">
        <v>908</v>
      </c>
      <c r="G297" s="1">
        <v>903156</v>
      </c>
      <c r="H297" s="1">
        <v>903156</v>
      </c>
      <c r="I297" s="1">
        <v>0</v>
      </c>
      <c r="J297" s="1">
        <v>903156</v>
      </c>
    </row>
    <row r="298" spans="1:10" x14ac:dyDescent="0.25">
      <c r="A298" s="1">
        <v>297</v>
      </c>
      <c r="B298" s="1">
        <f t="shared" si="12"/>
        <v>8</v>
      </c>
      <c r="C298" s="1" t="str">
        <f t="shared" si="13"/>
        <v>5160</v>
      </c>
      <c r="D298" s="1" t="s">
        <v>565</v>
      </c>
      <c r="E298" s="1" t="s">
        <v>127</v>
      </c>
      <c r="F298" s="38" t="s">
        <v>908</v>
      </c>
      <c r="G298" s="1">
        <v>0</v>
      </c>
      <c r="H298" s="1">
        <v>24414165</v>
      </c>
      <c r="I298" s="1">
        <v>0</v>
      </c>
      <c r="J298" s="1">
        <v>24414165</v>
      </c>
    </row>
    <row r="299" spans="1:10" x14ac:dyDescent="0.25">
      <c r="A299" s="1">
        <v>298</v>
      </c>
      <c r="B299" s="1">
        <f t="shared" si="12"/>
        <v>8</v>
      </c>
      <c r="C299" s="1" t="str">
        <f t="shared" si="13"/>
        <v>5165</v>
      </c>
      <c r="D299" s="1" t="s">
        <v>566</v>
      </c>
      <c r="E299" s="1" t="s">
        <v>129</v>
      </c>
      <c r="F299" s="38" t="s">
        <v>909</v>
      </c>
      <c r="G299" s="1">
        <v>15007164</v>
      </c>
      <c r="H299" s="1">
        <v>15007164</v>
      </c>
      <c r="I299" s="1">
        <v>0</v>
      </c>
      <c r="J299" s="1">
        <v>15007164</v>
      </c>
    </row>
    <row r="300" spans="1:10" x14ac:dyDescent="0.25">
      <c r="A300" s="1">
        <v>299</v>
      </c>
      <c r="B300" s="1">
        <f t="shared" si="12"/>
        <v>8</v>
      </c>
      <c r="C300" s="1" t="str">
        <f t="shared" si="13"/>
        <v>5195</v>
      </c>
      <c r="D300" s="1" t="s">
        <v>568</v>
      </c>
      <c r="E300" s="1" t="s">
        <v>569</v>
      </c>
      <c r="F300" s="38" t="s">
        <v>910</v>
      </c>
      <c r="G300" s="1">
        <v>6476408.1299999999</v>
      </c>
      <c r="H300" s="1">
        <v>10244644.26</v>
      </c>
      <c r="I300" s="1">
        <v>35400</v>
      </c>
      <c r="J300" s="1">
        <v>10209244.26</v>
      </c>
    </row>
    <row r="301" spans="1:10" x14ac:dyDescent="0.25">
      <c r="A301" s="1">
        <v>300</v>
      </c>
      <c r="B301" s="1">
        <f t="shared" si="12"/>
        <v>8</v>
      </c>
      <c r="C301" s="1" t="str">
        <f t="shared" si="13"/>
        <v>5195</v>
      </c>
      <c r="D301" s="1" t="s">
        <v>571</v>
      </c>
      <c r="E301" s="1" t="s">
        <v>570</v>
      </c>
      <c r="F301" s="38" t="s">
        <v>910</v>
      </c>
      <c r="G301" s="1">
        <v>3164158.1</v>
      </c>
      <c r="H301" s="1">
        <v>5356484.82</v>
      </c>
      <c r="I301" s="1">
        <v>66625</v>
      </c>
      <c r="J301" s="1">
        <v>5289859.82</v>
      </c>
    </row>
    <row r="302" spans="1:10" x14ac:dyDescent="0.25">
      <c r="A302" s="1">
        <v>301</v>
      </c>
      <c r="B302" s="1">
        <f t="shared" si="12"/>
        <v>8</v>
      </c>
      <c r="C302" s="1" t="str">
        <f t="shared" si="13"/>
        <v>5195</v>
      </c>
      <c r="D302" s="1" t="s">
        <v>573</v>
      </c>
      <c r="E302" s="1" t="s">
        <v>572</v>
      </c>
      <c r="F302" s="38" t="s">
        <v>910</v>
      </c>
      <c r="G302" s="1">
        <v>0</v>
      </c>
      <c r="H302" s="1">
        <v>128085</v>
      </c>
      <c r="I302" s="1">
        <v>128085</v>
      </c>
      <c r="J302" s="1">
        <v>0</v>
      </c>
    </row>
    <row r="303" spans="1:10" x14ac:dyDescent="0.25">
      <c r="A303" s="1">
        <v>302</v>
      </c>
      <c r="B303" s="1">
        <f t="shared" si="12"/>
        <v>8</v>
      </c>
      <c r="C303" s="1" t="str">
        <f t="shared" si="13"/>
        <v>5195</v>
      </c>
      <c r="D303" s="1" t="s">
        <v>575</v>
      </c>
      <c r="E303" s="1" t="s">
        <v>574</v>
      </c>
      <c r="F303" s="38" t="s">
        <v>910</v>
      </c>
      <c r="G303" s="1">
        <v>0</v>
      </c>
      <c r="H303" s="1">
        <v>4979520</v>
      </c>
      <c r="I303" s="1">
        <v>4979520</v>
      </c>
      <c r="J303" s="1">
        <v>0</v>
      </c>
    </row>
    <row r="304" spans="1:10" x14ac:dyDescent="0.25">
      <c r="A304" s="1">
        <v>303</v>
      </c>
      <c r="B304" s="1">
        <f t="shared" si="12"/>
        <v>8</v>
      </c>
      <c r="C304" s="1" t="str">
        <f t="shared" si="13"/>
        <v>5195</v>
      </c>
      <c r="D304" s="1" t="s">
        <v>577</v>
      </c>
      <c r="E304" s="1" t="s">
        <v>576</v>
      </c>
      <c r="F304" s="38" t="s">
        <v>910</v>
      </c>
      <c r="G304" s="1">
        <v>744300</v>
      </c>
      <c r="H304" s="1">
        <v>3044788</v>
      </c>
      <c r="I304" s="1">
        <v>417249</v>
      </c>
      <c r="J304" s="1">
        <v>2627539</v>
      </c>
    </row>
    <row r="305" spans="1:10" x14ac:dyDescent="0.25">
      <c r="A305" s="1">
        <v>304</v>
      </c>
      <c r="B305" s="1">
        <f t="shared" si="12"/>
        <v>8</v>
      </c>
      <c r="C305" s="1" t="str">
        <f t="shared" si="13"/>
        <v>5195</v>
      </c>
      <c r="D305" s="1" t="s">
        <v>579</v>
      </c>
      <c r="E305" s="1" t="s">
        <v>578</v>
      </c>
      <c r="F305" s="38" t="s">
        <v>910</v>
      </c>
      <c r="G305" s="1">
        <v>4241921.09</v>
      </c>
      <c r="H305" s="1">
        <v>8121432.5899999999</v>
      </c>
      <c r="I305" s="1">
        <v>1022430.77</v>
      </c>
      <c r="J305" s="1">
        <v>7099001.8200000003</v>
      </c>
    </row>
    <row r="306" spans="1:10" x14ac:dyDescent="0.25">
      <c r="A306" s="1">
        <v>305</v>
      </c>
      <c r="B306" s="1">
        <f t="shared" si="12"/>
        <v>8</v>
      </c>
      <c r="C306" s="1" t="str">
        <f t="shared" si="13"/>
        <v>5195</v>
      </c>
      <c r="D306" s="1" t="s">
        <v>580</v>
      </c>
      <c r="E306" s="1" t="s">
        <v>581</v>
      </c>
      <c r="F306" s="38" t="s">
        <v>910</v>
      </c>
      <c r="G306" s="1">
        <v>0</v>
      </c>
      <c r="H306" s="1">
        <v>207239.01</v>
      </c>
      <c r="I306" s="1">
        <v>0</v>
      </c>
      <c r="J306" s="1">
        <v>207239.01</v>
      </c>
    </row>
    <row r="307" spans="1:10" x14ac:dyDescent="0.25">
      <c r="A307" s="1">
        <v>306</v>
      </c>
      <c r="B307" s="1">
        <f t="shared" si="12"/>
        <v>8</v>
      </c>
      <c r="C307" s="1" t="str">
        <f t="shared" si="13"/>
        <v>5195</v>
      </c>
      <c r="D307" s="1" t="s">
        <v>583</v>
      </c>
      <c r="E307" s="1" t="s">
        <v>582</v>
      </c>
      <c r="F307" s="38" t="s">
        <v>910</v>
      </c>
      <c r="G307" s="1">
        <v>0</v>
      </c>
      <c r="H307" s="1">
        <v>14958</v>
      </c>
      <c r="I307" s="1">
        <v>14958</v>
      </c>
      <c r="J307" s="1">
        <v>0</v>
      </c>
    </row>
    <row r="308" spans="1:10" x14ac:dyDescent="0.25">
      <c r="A308" s="1">
        <v>307</v>
      </c>
      <c r="B308" s="1">
        <f t="shared" si="12"/>
        <v>8</v>
      </c>
      <c r="C308" s="1" t="str">
        <f t="shared" si="13"/>
        <v>5195</v>
      </c>
      <c r="D308" s="1" t="s">
        <v>584</v>
      </c>
      <c r="E308" s="1" t="s">
        <v>585</v>
      </c>
      <c r="F308" s="38" t="s">
        <v>910</v>
      </c>
      <c r="G308" s="1">
        <v>13764333.74</v>
      </c>
      <c r="H308" s="1">
        <v>30784894.109999999</v>
      </c>
      <c r="I308" s="1">
        <v>5417555.8499999996</v>
      </c>
      <c r="J308" s="1">
        <v>25367338.260000002</v>
      </c>
    </row>
    <row r="309" spans="1:10" x14ac:dyDescent="0.25">
      <c r="A309" s="1">
        <v>308</v>
      </c>
      <c r="B309" s="1">
        <f t="shared" si="12"/>
        <v>8</v>
      </c>
      <c r="C309" s="1" t="str">
        <f t="shared" si="13"/>
        <v>5195</v>
      </c>
      <c r="D309" s="1" t="s">
        <v>586</v>
      </c>
      <c r="E309" s="1" t="s">
        <v>587</v>
      </c>
      <c r="F309" s="38" t="s">
        <v>910</v>
      </c>
      <c r="G309" s="1">
        <v>3246120</v>
      </c>
      <c r="H309" s="1">
        <v>302436.96999999997</v>
      </c>
      <c r="I309" s="1">
        <v>0</v>
      </c>
      <c r="J309" s="1">
        <v>302436.96999999997</v>
      </c>
    </row>
    <row r="310" spans="1:10" x14ac:dyDescent="0.25">
      <c r="A310" s="1">
        <v>309</v>
      </c>
      <c r="B310" s="1">
        <f t="shared" si="12"/>
        <v>8</v>
      </c>
      <c r="C310" s="1" t="str">
        <f t="shared" si="13"/>
        <v>5195</v>
      </c>
      <c r="D310" s="1" t="s">
        <v>588</v>
      </c>
      <c r="E310" s="1" t="s">
        <v>589</v>
      </c>
      <c r="F310" s="38" t="s">
        <v>910</v>
      </c>
      <c r="G310" s="1">
        <v>3379199.7</v>
      </c>
      <c r="H310" s="1">
        <v>4914000.0999999996</v>
      </c>
      <c r="I310" s="1">
        <v>735000</v>
      </c>
      <c r="J310" s="1">
        <v>4179000.1</v>
      </c>
    </row>
    <row r="311" spans="1:10" x14ac:dyDescent="0.25">
      <c r="A311" s="1">
        <v>310</v>
      </c>
      <c r="B311" s="1">
        <f t="shared" si="12"/>
        <v>8</v>
      </c>
      <c r="C311" s="1" t="str">
        <f t="shared" si="13"/>
        <v>5195</v>
      </c>
      <c r="D311" s="1" t="s">
        <v>590</v>
      </c>
      <c r="E311" s="1" t="s">
        <v>459</v>
      </c>
      <c r="F311" s="38" t="s">
        <v>910</v>
      </c>
      <c r="G311" s="1">
        <v>2501500</v>
      </c>
      <c r="H311" s="1">
        <v>356800</v>
      </c>
      <c r="I311" s="1">
        <v>0</v>
      </c>
      <c r="J311" s="1">
        <v>356800</v>
      </c>
    </row>
    <row r="312" spans="1:10" x14ac:dyDescent="0.25">
      <c r="A312" s="1">
        <v>311</v>
      </c>
      <c r="B312" s="1">
        <f t="shared" si="12"/>
        <v>8</v>
      </c>
      <c r="C312" s="1" t="str">
        <f t="shared" si="13"/>
        <v>5195</v>
      </c>
      <c r="D312" s="1" t="s">
        <v>591</v>
      </c>
      <c r="E312" s="1" t="s">
        <v>592</v>
      </c>
      <c r="F312" s="38" t="s">
        <v>910</v>
      </c>
      <c r="G312" s="1">
        <v>0</v>
      </c>
      <c r="H312" s="1">
        <v>2303965.21</v>
      </c>
      <c r="I312" s="1">
        <v>386554.56</v>
      </c>
      <c r="J312" s="1">
        <v>1917410.65</v>
      </c>
    </row>
    <row r="313" spans="1:10" x14ac:dyDescent="0.25">
      <c r="A313" s="1">
        <v>312</v>
      </c>
      <c r="B313" s="1">
        <f t="shared" si="12"/>
        <v>8</v>
      </c>
      <c r="C313" s="1" t="str">
        <f t="shared" si="13"/>
        <v>5195</v>
      </c>
      <c r="D313" s="1" t="s">
        <v>593</v>
      </c>
      <c r="E313" s="1" t="s">
        <v>594</v>
      </c>
      <c r="F313" s="38" t="s">
        <v>910</v>
      </c>
      <c r="G313" s="1">
        <v>0</v>
      </c>
      <c r="H313" s="1">
        <v>2199900</v>
      </c>
      <c r="I313" s="1">
        <v>1950000</v>
      </c>
      <c r="J313" s="1">
        <v>249900</v>
      </c>
    </row>
    <row r="314" spans="1:10" x14ac:dyDescent="0.25">
      <c r="A314" s="1">
        <v>313</v>
      </c>
      <c r="B314" s="1">
        <f t="shared" si="12"/>
        <v>8</v>
      </c>
      <c r="C314" s="1" t="str">
        <f t="shared" si="13"/>
        <v>5195</v>
      </c>
      <c r="D314" s="1" t="s">
        <v>595</v>
      </c>
      <c r="E314" s="1" t="s">
        <v>596</v>
      </c>
      <c r="F314" s="38" t="s">
        <v>910</v>
      </c>
      <c r="G314" s="1">
        <v>0</v>
      </c>
      <c r="H314" s="1">
        <v>4117340.92</v>
      </c>
      <c r="I314" s="1">
        <v>0</v>
      </c>
      <c r="J314" s="1">
        <v>4117340.92</v>
      </c>
    </row>
    <row r="315" spans="1:10" x14ac:dyDescent="0.25">
      <c r="A315" s="1">
        <v>314</v>
      </c>
      <c r="B315" s="1">
        <f t="shared" si="12"/>
        <v>8</v>
      </c>
      <c r="C315" s="1" t="str">
        <f t="shared" si="13"/>
        <v>5195</v>
      </c>
      <c r="D315" s="1" t="s">
        <v>811</v>
      </c>
      <c r="E315" s="1" t="s">
        <v>830</v>
      </c>
      <c r="F315" s="38" t="s">
        <v>910</v>
      </c>
      <c r="G315" s="1">
        <v>897324.02</v>
      </c>
      <c r="H315" s="1">
        <v>0</v>
      </c>
      <c r="I315" s="1">
        <v>0</v>
      </c>
      <c r="J315" s="1">
        <v>0</v>
      </c>
    </row>
    <row r="316" spans="1:10" x14ac:dyDescent="0.25">
      <c r="A316" s="1">
        <v>315</v>
      </c>
      <c r="B316" s="1">
        <f t="shared" si="12"/>
        <v>8</v>
      </c>
      <c r="C316" s="1" t="str">
        <f t="shared" si="13"/>
        <v>5195</v>
      </c>
      <c r="D316" s="1" t="s">
        <v>597</v>
      </c>
      <c r="E316" s="1" t="s">
        <v>598</v>
      </c>
      <c r="F316" s="38" t="s">
        <v>910</v>
      </c>
      <c r="G316" s="1">
        <v>0</v>
      </c>
      <c r="H316" s="1">
        <v>370500</v>
      </c>
      <c r="I316" s="1">
        <v>370500</v>
      </c>
      <c r="J316" s="1">
        <v>0</v>
      </c>
    </row>
    <row r="317" spans="1:10" x14ac:dyDescent="0.25">
      <c r="A317" s="1">
        <v>316</v>
      </c>
      <c r="B317" s="1">
        <f t="shared" si="12"/>
        <v>8</v>
      </c>
      <c r="C317" s="1" t="str">
        <f t="shared" si="13"/>
        <v>5196</v>
      </c>
      <c r="D317" s="1" t="s">
        <v>599</v>
      </c>
      <c r="E317" s="1" t="s">
        <v>600</v>
      </c>
      <c r="F317" s="38" t="s">
        <v>910</v>
      </c>
      <c r="G317" s="1">
        <v>0</v>
      </c>
      <c r="H317" s="1">
        <v>5020433.68</v>
      </c>
      <c r="I317" s="1">
        <v>0</v>
      </c>
      <c r="J317" s="1">
        <v>5020433.68</v>
      </c>
    </row>
    <row r="318" spans="1:10" x14ac:dyDescent="0.25">
      <c r="A318" s="1">
        <v>317</v>
      </c>
      <c r="B318" s="1">
        <f t="shared" si="12"/>
        <v>8</v>
      </c>
      <c r="C318" s="1" t="str">
        <f t="shared" si="13"/>
        <v>5205</v>
      </c>
      <c r="D318" s="1" t="s">
        <v>601</v>
      </c>
      <c r="E318" s="1" t="s">
        <v>445</v>
      </c>
      <c r="F318" s="38" t="s">
        <v>911</v>
      </c>
      <c r="G318" s="1">
        <v>163832025</v>
      </c>
      <c r="H318" s="1">
        <v>169460001</v>
      </c>
      <c r="I318" s="1">
        <v>244521</v>
      </c>
      <c r="J318" s="1">
        <v>169215480</v>
      </c>
    </row>
    <row r="319" spans="1:10" x14ac:dyDescent="0.25">
      <c r="A319" s="1">
        <v>318</v>
      </c>
      <c r="B319" s="1">
        <f t="shared" si="12"/>
        <v>8</v>
      </c>
      <c r="C319" s="1" t="str">
        <f t="shared" si="13"/>
        <v>5205</v>
      </c>
      <c r="D319" s="1" t="s">
        <v>603</v>
      </c>
      <c r="E319" s="1" t="s">
        <v>604</v>
      </c>
      <c r="F319" s="38" t="s">
        <v>912</v>
      </c>
      <c r="G319" s="1">
        <v>110404559</v>
      </c>
      <c r="H319" s="1">
        <v>142439481</v>
      </c>
      <c r="I319" s="1">
        <v>0</v>
      </c>
      <c r="J319" s="1">
        <v>142439481</v>
      </c>
    </row>
    <row r="320" spans="1:10" x14ac:dyDescent="0.25">
      <c r="A320" s="1">
        <v>319</v>
      </c>
      <c r="B320" s="1">
        <f t="shared" si="12"/>
        <v>8</v>
      </c>
      <c r="C320" s="1" t="str">
        <f t="shared" si="13"/>
        <v>5205</v>
      </c>
      <c r="D320" s="1" t="s">
        <v>605</v>
      </c>
      <c r="E320" s="1" t="s">
        <v>72</v>
      </c>
      <c r="F320" s="38" t="s">
        <v>913</v>
      </c>
      <c r="G320" s="1">
        <v>0</v>
      </c>
      <c r="H320" s="1">
        <v>586667</v>
      </c>
      <c r="I320" s="1">
        <v>0</v>
      </c>
      <c r="J320" s="1">
        <v>586667</v>
      </c>
    </row>
    <row r="321" spans="1:10" x14ac:dyDescent="0.25">
      <c r="A321" s="1">
        <v>320</v>
      </c>
      <c r="B321" s="1">
        <f t="shared" si="12"/>
        <v>8</v>
      </c>
      <c r="C321" s="1" t="str">
        <f t="shared" si="13"/>
        <v>5205</v>
      </c>
      <c r="D321" s="1" t="s">
        <v>606</v>
      </c>
      <c r="E321" s="1" t="s">
        <v>447</v>
      </c>
      <c r="F321" s="38" t="s">
        <v>913</v>
      </c>
      <c r="G321" s="1">
        <v>212908</v>
      </c>
      <c r="H321" s="1">
        <v>1324044</v>
      </c>
      <c r="I321" s="1">
        <v>0</v>
      </c>
      <c r="J321" s="1">
        <v>1324044</v>
      </c>
    </row>
    <row r="322" spans="1:10" x14ac:dyDescent="0.25">
      <c r="A322" s="1">
        <v>321</v>
      </c>
      <c r="B322" s="1">
        <f t="shared" si="12"/>
        <v>8</v>
      </c>
      <c r="C322" s="1" t="str">
        <f t="shared" si="13"/>
        <v>5205</v>
      </c>
      <c r="D322" s="1" t="s">
        <v>607</v>
      </c>
      <c r="E322" s="1" t="s">
        <v>448</v>
      </c>
      <c r="F322" s="38" t="s">
        <v>914</v>
      </c>
      <c r="G322" s="1">
        <v>23176456</v>
      </c>
      <c r="H322" s="1">
        <v>26716938</v>
      </c>
      <c r="I322" s="1">
        <v>113922</v>
      </c>
      <c r="J322" s="1">
        <v>26603016</v>
      </c>
    </row>
    <row r="323" spans="1:10" x14ac:dyDescent="0.25">
      <c r="A323" s="1">
        <v>322</v>
      </c>
      <c r="B323" s="1">
        <f t="shared" si="12"/>
        <v>8</v>
      </c>
      <c r="C323" s="1" t="str">
        <f t="shared" si="13"/>
        <v>5205</v>
      </c>
      <c r="D323" s="1" t="s">
        <v>608</v>
      </c>
      <c r="E323" s="1" t="s">
        <v>451</v>
      </c>
      <c r="F323" s="38" t="s">
        <v>914</v>
      </c>
      <c r="G323" s="1">
        <v>2781535</v>
      </c>
      <c r="H323" s="1">
        <v>3205904</v>
      </c>
      <c r="I323" s="1">
        <v>335955</v>
      </c>
      <c r="J323" s="1">
        <v>2869949</v>
      </c>
    </row>
    <row r="324" spans="1:10" x14ac:dyDescent="0.25">
      <c r="A324" s="1">
        <v>323</v>
      </c>
      <c r="B324" s="1">
        <f t="shared" ref="B324:B387" si="14">LEN(D324)</f>
        <v>8</v>
      </c>
      <c r="C324" s="1" t="str">
        <f t="shared" si="13"/>
        <v>5205</v>
      </c>
      <c r="D324" s="1" t="s">
        <v>609</v>
      </c>
      <c r="E324" s="1" t="s">
        <v>454</v>
      </c>
      <c r="F324" s="38" t="s">
        <v>914</v>
      </c>
      <c r="G324" s="1">
        <v>23443718</v>
      </c>
      <c r="H324" s="1">
        <v>27002942</v>
      </c>
      <c r="I324" s="1">
        <v>701889</v>
      </c>
      <c r="J324" s="1">
        <v>26301053</v>
      </c>
    </row>
    <row r="325" spans="1:10" x14ac:dyDescent="0.25">
      <c r="A325" s="1">
        <v>324</v>
      </c>
      <c r="B325" s="1">
        <f t="shared" si="14"/>
        <v>8</v>
      </c>
      <c r="C325" s="1" t="str">
        <f t="shared" ref="C325:C388" si="15">MID(D325,1,4)</f>
        <v>5205</v>
      </c>
      <c r="D325" s="1" t="s">
        <v>610</v>
      </c>
      <c r="E325" s="1" t="s">
        <v>374</v>
      </c>
      <c r="F325" s="38" t="s">
        <v>915</v>
      </c>
      <c r="G325" s="1">
        <v>14078468.75</v>
      </c>
      <c r="H325" s="1">
        <v>18478354</v>
      </c>
      <c r="I325" s="1">
        <v>33394</v>
      </c>
      <c r="J325" s="1">
        <v>18444960</v>
      </c>
    </row>
    <row r="326" spans="1:10" x14ac:dyDescent="0.25">
      <c r="A326" s="1">
        <v>325</v>
      </c>
      <c r="B326" s="1">
        <f t="shared" si="14"/>
        <v>8</v>
      </c>
      <c r="C326" s="1" t="str">
        <f t="shared" si="15"/>
        <v>5205</v>
      </c>
      <c r="D326" s="1" t="s">
        <v>611</v>
      </c>
      <c r="E326" s="1" t="s">
        <v>457</v>
      </c>
      <c r="F326" s="38" t="s">
        <v>916</v>
      </c>
      <c r="G326" s="1">
        <v>28663333</v>
      </c>
      <c r="H326" s="1">
        <v>28336667</v>
      </c>
      <c r="I326" s="1">
        <v>0</v>
      </c>
      <c r="J326" s="1">
        <v>28336667</v>
      </c>
    </row>
    <row r="327" spans="1:10" x14ac:dyDescent="0.25">
      <c r="A327" s="1">
        <v>326</v>
      </c>
      <c r="B327" s="1">
        <f t="shared" si="14"/>
        <v>8</v>
      </c>
      <c r="C327" s="1" t="str">
        <f t="shared" si="15"/>
        <v>5205</v>
      </c>
      <c r="D327" s="1" t="s">
        <v>612</v>
      </c>
      <c r="E327" s="1" t="s">
        <v>613</v>
      </c>
      <c r="F327" s="38" t="s">
        <v>913</v>
      </c>
      <c r="G327" s="1">
        <v>900000</v>
      </c>
      <c r="H327" s="1">
        <v>800000</v>
      </c>
      <c r="I327" s="1">
        <v>0</v>
      </c>
      <c r="J327" s="1">
        <v>800000</v>
      </c>
    </row>
    <row r="328" spans="1:10" x14ac:dyDescent="0.25">
      <c r="A328" s="1">
        <v>327</v>
      </c>
      <c r="B328" s="1">
        <f t="shared" si="14"/>
        <v>8</v>
      </c>
      <c r="C328" s="1" t="str">
        <f t="shared" si="15"/>
        <v>5205</v>
      </c>
      <c r="D328" s="1" t="s">
        <v>614</v>
      </c>
      <c r="E328" s="1" t="s">
        <v>460</v>
      </c>
      <c r="F328" s="38" t="s">
        <v>913</v>
      </c>
      <c r="G328" s="1">
        <v>739675</v>
      </c>
      <c r="H328" s="1">
        <v>548902</v>
      </c>
      <c r="I328" s="1">
        <v>0</v>
      </c>
      <c r="J328" s="1">
        <v>548902</v>
      </c>
    </row>
    <row r="329" spans="1:10" x14ac:dyDescent="0.25">
      <c r="A329" s="1">
        <v>328</v>
      </c>
      <c r="B329" s="1">
        <f t="shared" si="14"/>
        <v>8</v>
      </c>
      <c r="C329" s="1" t="str">
        <f t="shared" si="15"/>
        <v>5205</v>
      </c>
      <c r="D329" s="1" t="s">
        <v>615</v>
      </c>
      <c r="E329" s="1" t="s">
        <v>291</v>
      </c>
      <c r="F329" s="38" t="s">
        <v>913</v>
      </c>
      <c r="G329" s="1">
        <v>7578252</v>
      </c>
      <c r="H329" s="1">
        <v>7035258</v>
      </c>
      <c r="I329" s="1">
        <v>0</v>
      </c>
      <c r="J329" s="1">
        <v>7035258</v>
      </c>
    </row>
    <row r="330" spans="1:10" x14ac:dyDescent="0.25">
      <c r="A330" s="1">
        <v>329</v>
      </c>
      <c r="B330" s="1">
        <f t="shared" si="14"/>
        <v>8</v>
      </c>
      <c r="C330" s="1" t="str">
        <f t="shared" si="15"/>
        <v>5205</v>
      </c>
      <c r="D330" s="1" t="s">
        <v>616</v>
      </c>
      <c r="E330" s="1" t="s">
        <v>617</v>
      </c>
      <c r="F330" s="38" t="s">
        <v>913</v>
      </c>
      <c r="G330" s="1">
        <v>14692221</v>
      </c>
      <c r="H330" s="1">
        <v>23740669</v>
      </c>
      <c r="I330" s="1">
        <v>293985</v>
      </c>
      <c r="J330" s="1">
        <v>23446684</v>
      </c>
    </row>
    <row r="331" spans="1:10" x14ac:dyDescent="0.25">
      <c r="A331" s="1">
        <v>330</v>
      </c>
      <c r="B331" s="1">
        <f t="shared" si="14"/>
        <v>8</v>
      </c>
      <c r="C331" s="1" t="str">
        <f t="shared" si="15"/>
        <v>5205</v>
      </c>
      <c r="D331" s="1" t="s">
        <v>618</v>
      </c>
      <c r="E331" s="1" t="s">
        <v>466</v>
      </c>
      <c r="F331" s="38" t="s">
        <v>917</v>
      </c>
      <c r="G331" s="1">
        <v>31942732</v>
      </c>
      <c r="H331" s="1">
        <v>39259072</v>
      </c>
      <c r="I331" s="1">
        <v>360704</v>
      </c>
      <c r="J331" s="1">
        <v>38898368</v>
      </c>
    </row>
    <row r="332" spans="1:10" x14ac:dyDescent="0.25">
      <c r="A332" s="1">
        <v>331</v>
      </c>
      <c r="B332" s="1">
        <f t="shared" si="14"/>
        <v>8</v>
      </c>
      <c r="C332" s="1" t="str">
        <f t="shared" si="15"/>
        <v>5205</v>
      </c>
      <c r="D332" s="1" t="s">
        <v>619</v>
      </c>
      <c r="E332" s="1" t="s">
        <v>468</v>
      </c>
      <c r="F332" s="38" t="s">
        <v>917</v>
      </c>
      <c r="G332" s="1">
        <v>0</v>
      </c>
      <c r="H332" s="1">
        <v>100000000</v>
      </c>
      <c r="I332" s="1">
        <v>0</v>
      </c>
      <c r="J332" s="1">
        <v>100000000</v>
      </c>
    </row>
    <row r="333" spans="1:10" x14ac:dyDescent="0.25">
      <c r="A333" s="1">
        <v>332</v>
      </c>
      <c r="B333" s="1">
        <f t="shared" si="14"/>
        <v>8</v>
      </c>
      <c r="C333" s="1" t="str">
        <f t="shared" si="15"/>
        <v>5205</v>
      </c>
      <c r="D333" s="1" t="s">
        <v>620</v>
      </c>
      <c r="E333" s="1" t="s">
        <v>297</v>
      </c>
      <c r="F333" s="38" t="s">
        <v>913</v>
      </c>
      <c r="G333" s="1">
        <v>10646595</v>
      </c>
      <c r="H333" s="1">
        <v>12953608</v>
      </c>
      <c r="I333" s="1">
        <v>0</v>
      </c>
      <c r="J333" s="1">
        <v>12953608</v>
      </c>
    </row>
    <row r="334" spans="1:10" x14ac:dyDescent="0.25">
      <c r="A334" s="1">
        <v>333</v>
      </c>
      <c r="B334" s="1">
        <f t="shared" si="14"/>
        <v>8</v>
      </c>
      <c r="C334" s="1" t="str">
        <f t="shared" si="15"/>
        <v>5205</v>
      </c>
      <c r="D334" s="1" t="s">
        <v>621</v>
      </c>
      <c r="E334" s="1" t="s">
        <v>622</v>
      </c>
      <c r="F334" s="38" t="s">
        <v>913</v>
      </c>
      <c r="G334" s="1">
        <v>5096202</v>
      </c>
      <c r="H334" s="1">
        <v>8324286</v>
      </c>
      <c r="I334" s="1">
        <v>0</v>
      </c>
      <c r="J334" s="1">
        <v>8324286</v>
      </c>
    </row>
    <row r="335" spans="1:10" x14ac:dyDescent="0.25">
      <c r="A335" s="1">
        <v>334</v>
      </c>
      <c r="B335" s="1">
        <f t="shared" si="14"/>
        <v>8</v>
      </c>
      <c r="C335" s="1" t="str">
        <f t="shared" si="15"/>
        <v>5205</v>
      </c>
      <c r="D335" s="1" t="s">
        <v>623</v>
      </c>
      <c r="E335" s="1" t="s">
        <v>295</v>
      </c>
      <c r="F335" s="38" t="s">
        <v>913</v>
      </c>
      <c r="G335" s="1">
        <v>3457703</v>
      </c>
      <c r="H335" s="1">
        <v>5549523</v>
      </c>
      <c r="I335" s="1">
        <v>0</v>
      </c>
      <c r="J335" s="1">
        <v>5549523</v>
      </c>
    </row>
    <row r="336" spans="1:10" x14ac:dyDescent="0.25">
      <c r="A336" s="1">
        <v>335</v>
      </c>
      <c r="B336" s="1">
        <f t="shared" si="14"/>
        <v>8</v>
      </c>
      <c r="C336" s="1" t="str">
        <f t="shared" si="15"/>
        <v>5205</v>
      </c>
      <c r="D336" s="1" t="s">
        <v>624</v>
      </c>
      <c r="E336" s="1" t="s">
        <v>470</v>
      </c>
      <c r="F336" s="38" t="s">
        <v>913</v>
      </c>
      <c r="G336" s="1">
        <v>98000</v>
      </c>
      <c r="H336" s="1">
        <v>115000</v>
      </c>
      <c r="I336" s="1">
        <v>0</v>
      </c>
      <c r="J336" s="1">
        <v>115000</v>
      </c>
    </row>
    <row r="337" spans="1:10" x14ac:dyDescent="0.25">
      <c r="A337" s="1">
        <v>336</v>
      </c>
      <c r="B337" s="1">
        <f t="shared" si="14"/>
        <v>8</v>
      </c>
      <c r="C337" s="1" t="str">
        <f t="shared" si="15"/>
        <v>5215</v>
      </c>
      <c r="D337" s="1" t="s">
        <v>626</v>
      </c>
      <c r="E337" s="1" t="s">
        <v>625</v>
      </c>
      <c r="F337" s="38" t="s">
        <v>918</v>
      </c>
      <c r="G337" s="1">
        <v>52341500</v>
      </c>
      <c r="H337" s="1">
        <v>114526000</v>
      </c>
      <c r="I337" s="1">
        <v>57263000</v>
      </c>
      <c r="J337" s="1">
        <v>57263000</v>
      </c>
    </row>
    <row r="338" spans="1:10" x14ac:dyDescent="0.25">
      <c r="A338" s="1">
        <v>337</v>
      </c>
      <c r="B338" s="1">
        <f t="shared" si="14"/>
        <v>8</v>
      </c>
      <c r="C338" s="1" t="str">
        <f t="shared" si="15"/>
        <v>5215</v>
      </c>
      <c r="D338" s="1" t="s">
        <v>812</v>
      </c>
      <c r="E338" s="1" t="s">
        <v>831</v>
      </c>
      <c r="F338" s="38" t="s">
        <v>918</v>
      </c>
      <c r="G338" s="1">
        <v>-3146000</v>
      </c>
      <c r="H338" s="1">
        <v>0</v>
      </c>
      <c r="I338" s="1">
        <v>0</v>
      </c>
      <c r="J338" s="1">
        <v>0</v>
      </c>
    </row>
    <row r="339" spans="1:10" x14ac:dyDescent="0.25">
      <c r="A339" s="1">
        <v>338</v>
      </c>
      <c r="B339" s="1">
        <f t="shared" si="14"/>
        <v>8</v>
      </c>
      <c r="C339" s="1" t="str">
        <f t="shared" si="15"/>
        <v>5215</v>
      </c>
      <c r="D339" s="1" t="s">
        <v>627</v>
      </c>
      <c r="E339" s="1" t="s">
        <v>628</v>
      </c>
      <c r="F339" s="38" t="s">
        <v>918</v>
      </c>
      <c r="G339" s="1">
        <v>0</v>
      </c>
      <c r="H339" s="1">
        <v>3113000</v>
      </c>
      <c r="I339" s="1">
        <v>0</v>
      </c>
      <c r="J339" s="1">
        <v>3113000</v>
      </c>
    </row>
    <row r="340" spans="1:10" x14ac:dyDescent="0.25">
      <c r="A340" s="1">
        <v>339</v>
      </c>
      <c r="B340" s="1">
        <f t="shared" si="14"/>
        <v>8</v>
      </c>
      <c r="C340" s="1" t="str">
        <f t="shared" si="15"/>
        <v>5215</v>
      </c>
      <c r="D340" s="1" t="s">
        <v>629</v>
      </c>
      <c r="E340" s="1" t="s">
        <v>363</v>
      </c>
      <c r="F340" s="38" t="s">
        <v>918</v>
      </c>
      <c r="G340" s="1">
        <v>15470759</v>
      </c>
      <c r="H340" s="1">
        <v>26439606.640000001</v>
      </c>
      <c r="I340" s="1">
        <v>23045781.91</v>
      </c>
      <c r="J340" s="1">
        <v>3393824.73</v>
      </c>
    </row>
    <row r="341" spans="1:10" x14ac:dyDescent="0.25">
      <c r="A341" s="1">
        <v>340</v>
      </c>
      <c r="B341" s="1">
        <f t="shared" si="14"/>
        <v>8</v>
      </c>
      <c r="C341" s="1" t="str">
        <f t="shared" si="15"/>
        <v>5225</v>
      </c>
      <c r="D341" s="1" t="s">
        <v>630</v>
      </c>
      <c r="E341" s="1" t="s">
        <v>490</v>
      </c>
      <c r="F341" s="38" t="s">
        <v>919</v>
      </c>
      <c r="G341" s="1">
        <v>4033254</v>
      </c>
      <c r="H341" s="1">
        <v>4276476</v>
      </c>
      <c r="I341" s="1">
        <v>489294</v>
      </c>
      <c r="J341" s="1">
        <v>3787182</v>
      </c>
    </row>
    <row r="342" spans="1:10" x14ac:dyDescent="0.25">
      <c r="A342" s="1">
        <v>341</v>
      </c>
      <c r="B342" s="1">
        <f t="shared" si="14"/>
        <v>8</v>
      </c>
      <c r="C342" s="1" t="str">
        <f t="shared" si="15"/>
        <v>5230</v>
      </c>
      <c r="D342" s="1" t="s">
        <v>632</v>
      </c>
      <c r="E342" s="1" t="s">
        <v>633</v>
      </c>
      <c r="F342" s="38" t="s">
        <v>920</v>
      </c>
      <c r="G342" s="1">
        <v>2387825</v>
      </c>
      <c r="H342" s="1">
        <v>6529438.4900000002</v>
      </c>
      <c r="I342" s="1">
        <v>0</v>
      </c>
      <c r="J342" s="1">
        <v>6529438.4900000002</v>
      </c>
    </row>
    <row r="343" spans="1:10" x14ac:dyDescent="0.25">
      <c r="A343" s="1">
        <v>342</v>
      </c>
      <c r="B343" s="1">
        <f t="shared" si="14"/>
        <v>8</v>
      </c>
      <c r="C343" s="1" t="str">
        <f t="shared" si="15"/>
        <v>5230</v>
      </c>
      <c r="D343" s="1" t="s">
        <v>634</v>
      </c>
      <c r="E343" s="1" t="s">
        <v>631</v>
      </c>
      <c r="F343" s="38" t="s">
        <v>920</v>
      </c>
      <c r="G343" s="1">
        <v>4810000</v>
      </c>
      <c r="H343" s="1">
        <v>15123604</v>
      </c>
      <c r="I343" s="1">
        <v>7890000</v>
      </c>
      <c r="J343" s="1">
        <v>7233604</v>
      </c>
    </row>
    <row r="344" spans="1:10" x14ac:dyDescent="0.25">
      <c r="A344" s="1">
        <v>343</v>
      </c>
      <c r="B344" s="1">
        <f t="shared" si="14"/>
        <v>8</v>
      </c>
      <c r="C344" s="1" t="str">
        <f t="shared" si="15"/>
        <v>5230</v>
      </c>
      <c r="D344" s="1" t="s">
        <v>635</v>
      </c>
      <c r="E344" s="1" t="s">
        <v>636</v>
      </c>
      <c r="F344" s="38" t="s">
        <v>920</v>
      </c>
      <c r="G344" s="1">
        <v>0</v>
      </c>
      <c r="H344" s="1">
        <v>22720650</v>
      </c>
      <c r="I344" s="1">
        <v>0</v>
      </c>
      <c r="J344" s="1">
        <v>22720650</v>
      </c>
    </row>
    <row r="345" spans="1:10" x14ac:dyDescent="0.25">
      <c r="A345" s="1">
        <v>344</v>
      </c>
      <c r="B345" s="1">
        <f t="shared" si="14"/>
        <v>8</v>
      </c>
      <c r="C345" s="1" t="str">
        <f t="shared" si="15"/>
        <v>5230</v>
      </c>
      <c r="D345" s="1" t="s">
        <v>637</v>
      </c>
      <c r="E345" s="1" t="s">
        <v>497</v>
      </c>
      <c r="F345" s="38" t="s">
        <v>920</v>
      </c>
      <c r="G345" s="1">
        <v>0</v>
      </c>
      <c r="H345" s="1">
        <v>780400</v>
      </c>
      <c r="I345" s="1">
        <v>0</v>
      </c>
      <c r="J345" s="1">
        <v>780400</v>
      </c>
    </row>
    <row r="346" spans="1:10" x14ac:dyDescent="0.25">
      <c r="A346" s="1">
        <v>345</v>
      </c>
      <c r="B346" s="1">
        <f t="shared" si="14"/>
        <v>8</v>
      </c>
      <c r="C346" s="1" t="str">
        <f t="shared" si="15"/>
        <v>5235</v>
      </c>
      <c r="D346" s="1" t="s">
        <v>638</v>
      </c>
      <c r="E346" s="1" t="s">
        <v>500</v>
      </c>
      <c r="F346" s="38" t="s">
        <v>921</v>
      </c>
      <c r="G346" s="1">
        <v>167287822.72</v>
      </c>
      <c r="H346" s="1">
        <v>122096890.56</v>
      </c>
      <c r="I346" s="1">
        <v>8936561</v>
      </c>
      <c r="J346" s="1">
        <v>113160329.56</v>
      </c>
    </row>
    <row r="347" spans="1:10" x14ac:dyDescent="0.25">
      <c r="A347" s="1">
        <v>346</v>
      </c>
      <c r="B347" s="1">
        <f t="shared" si="14"/>
        <v>8</v>
      </c>
      <c r="C347" s="1" t="str">
        <f t="shared" si="15"/>
        <v>5235</v>
      </c>
      <c r="D347" s="1" t="s">
        <v>639</v>
      </c>
      <c r="E347" s="1" t="s">
        <v>502</v>
      </c>
      <c r="F347" s="38" t="s">
        <v>922</v>
      </c>
      <c r="G347" s="1">
        <v>0</v>
      </c>
      <c r="H347" s="1">
        <v>30000</v>
      </c>
      <c r="I347" s="1">
        <v>0</v>
      </c>
      <c r="J347" s="1">
        <v>30000</v>
      </c>
    </row>
    <row r="348" spans="1:10" x14ac:dyDescent="0.25">
      <c r="A348" s="1">
        <v>347</v>
      </c>
      <c r="B348" s="1">
        <f t="shared" si="14"/>
        <v>8</v>
      </c>
      <c r="C348" s="1" t="str">
        <f t="shared" si="15"/>
        <v>5235</v>
      </c>
      <c r="D348" s="1" t="s">
        <v>640</v>
      </c>
      <c r="E348" s="1" t="s">
        <v>641</v>
      </c>
      <c r="F348" s="38" t="s">
        <v>922</v>
      </c>
      <c r="G348" s="1">
        <v>1436148</v>
      </c>
      <c r="H348" s="1">
        <v>896445</v>
      </c>
      <c r="I348" s="1">
        <v>0</v>
      </c>
      <c r="J348" s="1">
        <v>896445</v>
      </c>
    </row>
    <row r="349" spans="1:10" x14ac:dyDescent="0.25">
      <c r="A349" s="1">
        <v>348</v>
      </c>
      <c r="B349" s="1">
        <f t="shared" si="14"/>
        <v>8</v>
      </c>
      <c r="C349" s="1" t="str">
        <f t="shared" si="15"/>
        <v>5235</v>
      </c>
      <c r="D349" s="1" t="s">
        <v>642</v>
      </c>
      <c r="E349" s="1" t="s">
        <v>643</v>
      </c>
      <c r="F349" s="38" t="s">
        <v>922</v>
      </c>
      <c r="G349" s="1">
        <v>1050600</v>
      </c>
      <c r="H349" s="1">
        <v>203852</v>
      </c>
      <c r="I349" s="1">
        <v>0</v>
      </c>
      <c r="J349" s="1">
        <v>203852</v>
      </c>
    </row>
    <row r="350" spans="1:10" x14ac:dyDescent="0.25">
      <c r="A350" s="1">
        <v>349</v>
      </c>
      <c r="B350" s="1">
        <f t="shared" si="14"/>
        <v>8</v>
      </c>
      <c r="C350" s="1" t="str">
        <f t="shared" si="15"/>
        <v>5235</v>
      </c>
      <c r="D350" s="1" t="s">
        <v>813</v>
      </c>
      <c r="E350" s="1" t="s">
        <v>832</v>
      </c>
      <c r="F350" s="38" t="s">
        <v>922</v>
      </c>
      <c r="G350" s="1">
        <v>1800000</v>
      </c>
      <c r="H350" s="1">
        <v>0</v>
      </c>
      <c r="I350" s="1">
        <v>0</v>
      </c>
      <c r="J350" s="1">
        <v>0</v>
      </c>
    </row>
    <row r="351" spans="1:10" x14ac:dyDescent="0.25">
      <c r="A351" s="1">
        <v>350</v>
      </c>
      <c r="B351" s="1">
        <f t="shared" si="14"/>
        <v>8</v>
      </c>
      <c r="C351" s="1" t="str">
        <f t="shared" si="15"/>
        <v>5235</v>
      </c>
      <c r="D351" s="1" t="s">
        <v>644</v>
      </c>
      <c r="E351" s="1" t="s">
        <v>522</v>
      </c>
      <c r="F351" s="38" t="s">
        <v>922</v>
      </c>
      <c r="G351" s="1">
        <v>7923353.5599999996</v>
      </c>
      <c r="H351" s="1">
        <v>4325824.1500000004</v>
      </c>
      <c r="I351" s="1">
        <v>0</v>
      </c>
      <c r="J351" s="1">
        <v>4325824.1500000004</v>
      </c>
    </row>
    <row r="352" spans="1:10" x14ac:dyDescent="0.25">
      <c r="A352" s="1">
        <v>351</v>
      </c>
      <c r="B352" s="1">
        <f t="shared" si="14"/>
        <v>8</v>
      </c>
      <c r="C352" s="1" t="str">
        <f t="shared" si="15"/>
        <v>5235</v>
      </c>
      <c r="D352" s="1" t="s">
        <v>645</v>
      </c>
      <c r="E352" s="1" t="s">
        <v>528</v>
      </c>
      <c r="F352" s="38" t="s">
        <v>922</v>
      </c>
      <c r="G352" s="1">
        <v>46300</v>
      </c>
      <c r="H352" s="1">
        <v>118000</v>
      </c>
      <c r="I352" s="1">
        <v>32000</v>
      </c>
      <c r="J352" s="1">
        <v>86000</v>
      </c>
    </row>
    <row r="353" spans="1:10" x14ac:dyDescent="0.25">
      <c r="A353" s="1">
        <v>352</v>
      </c>
      <c r="B353" s="1">
        <f t="shared" si="14"/>
        <v>8</v>
      </c>
      <c r="C353" s="1" t="str">
        <f t="shared" si="15"/>
        <v>5235</v>
      </c>
      <c r="D353" s="1" t="s">
        <v>646</v>
      </c>
      <c r="E353" s="1" t="s">
        <v>530</v>
      </c>
      <c r="F353" s="38" t="s">
        <v>923</v>
      </c>
      <c r="G353" s="1">
        <v>174109408</v>
      </c>
      <c r="H353" s="1">
        <v>152342870.50999999</v>
      </c>
      <c r="I353" s="1">
        <v>15399356.720000001</v>
      </c>
      <c r="J353" s="1">
        <v>136943513.78999999</v>
      </c>
    </row>
    <row r="354" spans="1:10" x14ac:dyDescent="0.25">
      <c r="A354" s="1">
        <v>353</v>
      </c>
      <c r="B354" s="1">
        <f t="shared" si="14"/>
        <v>8</v>
      </c>
      <c r="C354" s="1" t="str">
        <f t="shared" si="15"/>
        <v>5235</v>
      </c>
      <c r="D354" s="1" t="s">
        <v>647</v>
      </c>
      <c r="E354" s="1" t="s">
        <v>648</v>
      </c>
      <c r="F354" s="38" t="s">
        <v>922</v>
      </c>
      <c r="G354" s="1">
        <v>6560039.96</v>
      </c>
      <c r="H354" s="1">
        <v>6657353</v>
      </c>
      <c r="I354" s="1">
        <v>422353</v>
      </c>
      <c r="J354" s="1">
        <v>6235000</v>
      </c>
    </row>
    <row r="355" spans="1:10" x14ac:dyDescent="0.25">
      <c r="A355" s="1">
        <v>354</v>
      </c>
      <c r="B355" s="1">
        <f t="shared" si="14"/>
        <v>8</v>
      </c>
      <c r="C355" s="1" t="str">
        <f t="shared" si="15"/>
        <v>5235</v>
      </c>
      <c r="D355" s="1" t="s">
        <v>649</v>
      </c>
      <c r="E355" s="1" t="s">
        <v>650</v>
      </c>
      <c r="F355" s="38" t="s">
        <v>922</v>
      </c>
      <c r="G355" s="1">
        <v>0</v>
      </c>
      <c r="H355" s="1">
        <v>6030.31</v>
      </c>
      <c r="I355" s="1">
        <v>144.18</v>
      </c>
      <c r="J355" s="1">
        <v>5886.13</v>
      </c>
    </row>
    <row r="356" spans="1:10" x14ac:dyDescent="0.25">
      <c r="A356" s="1">
        <v>355</v>
      </c>
      <c r="B356" s="1">
        <f t="shared" si="14"/>
        <v>8</v>
      </c>
      <c r="C356" s="1" t="str">
        <f t="shared" si="15"/>
        <v>5235</v>
      </c>
      <c r="D356" s="1" t="s">
        <v>651</v>
      </c>
      <c r="E356" s="1" t="s">
        <v>652</v>
      </c>
      <c r="F356" s="38" t="s">
        <v>922</v>
      </c>
      <c r="G356" s="1">
        <v>0</v>
      </c>
      <c r="H356" s="1">
        <v>48000</v>
      </c>
      <c r="I356" s="1">
        <v>0</v>
      </c>
      <c r="J356" s="1">
        <v>48000</v>
      </c>
    </row>
    <row r="357" spans="1:10" x14ac:dyDescent="0.25">
      <c r="A357" s="1">
        <v>356</v>
      </c>
      <c r="B357" s="1">
        <f t="shared" si="14"/>
        <v>8</v>
      </c>
      <c r="C357" s="1" t="str">
        <f t="shared" si="15"/>
        <v>5235</v>
      </c>
      <c r="D357" s="1" t="s">
        <v>653</v>
      </c>
      <c r="E357" s="1" t="s">
        <v>40</v>
      </c>
      <c r="F357" s="38" t="s">
        <v>922</v>
      </c>
      <c r="G357" s="1">
        <v>600000</v>
      </c>
      <c r="H357" s="1">
        <v>419418.03</v>
      </c>
      <c r="I357" s="1">
        <v>11360</v>
      </c>
      <c r="J357" s="1">
        <v>408058.03</v>
      </c>
    </row>
    <row r="358" spans="1:10" x14ac:dyDescent="0.25">
      <c r="A358" s="1">
        <v>357</v>
      </c>
      <c r="B358" s="1">
        <f t="shared" si="14"/>
        <v>8</v>
      </c>
      <c r="C358" s="1" t="str">
        <f t="shared" si="15"/>
        <v>5240</v>
      </c>
      <c r="D358" s="1" t="s">
        <v>654</v>
      </c>
      <c r="E358" s="1" t="s">
        <v>544</v>
      </c>
      <c r="F358" s="38" t="s">
        <v>957</v>
      </c>
      <c r="G358" s="1">
        <v>0</v>
      </c>
      <c r="H358" s="1">
        <v>318000</v>
      </c>
      <c r="I358" s="1">
        <v>0</v>
      </c>
      <c r="J358" s="1">
        <v>318000</v>
      </c>
    </row>
    <row r="359" spans="1:10" x14ac:dyDescent="0.25">
      <c r="A359" s="1">
        <v>358</v>
      </c>
      <c r="B359" s="1">
        <f t="shared" si="14"/>
        <v>8</v>
      </c>
      <c r="C359" s="1" t="str">
        <f t="shared" si="15"/>
        <v>5240</v>
      </c>
      <c r="D359" s="1" t="s">
        <v>655</v>
      </c>
      <c r="E359" s="1" t="s">
        <v>656</v>
      </c>
      <c r="F359" s="38" t="s">
        <v>957</v>
      </c>
      <c r="G359" s="1">
        <v>0</v>
      </c>
      <c r="H359" s="1">
        <v>738207</v>
      </c>
      <c r="I359" s="1">
        <v>0</v>
      </c>
      <c r="J359" s="1">
        <v>738207</v>
      </c>
    </row>
    <row r="360" spans="1:10" x14ac:dyDescent="0.25">
      <c r="A360" s="1">
        <v>359</v>
      </c>
      <c r="B360" s="1">
        <f t="shared" si="14"/>
        <v>8</v>
      </c>
      <c r="C360" s="1" t="str">
        <f t="shared" si="15"/>
        <v>5245</v>
      </c>
      <c r="D360" s="1" t="s">
        <v>657</v>
      </c>
      <c r="E360" s="1" t="s">
        <v>109</v>
      </c>
      <c r="F360" s="38" t="s">
        <v>924</v>
      </c>
      <c r="G360" s="1">
        <v>0</v>
      </c>
      <c r="H360" s="1">
        <v>270000</v>
      </c>
      <c r="I360" s="1">
        <v>0</v>
      </c>
      <c r="J360" s="1">
        <v>270000</v>
      </c>
    </row>
    <row r="361" spans="1:10" x14ac:dyDescent="0.25">
      <c r="A361" s="1">
        <v>360</v>
      </c>
      <c r="B361" s="1">
        <f t="shared" si="14"/>
        <v>8</v>
      </c>
      <c r="C361" s="1" t="str">
        <f t="shared" si="15"/>
        <v>5245</v>
      </c>
      <c r="D361" s="1" t="s">
        <v>814</v>
      </c>
      <c r="E361" s="1" t="s">
        <v>550</v>
      </c>
      <c r="F361" s="38" t="s">
        <v>924</v>
      </c>
      <c r="G361" s="1">
        <v>15000</v>
      </c>
      <c r="H361" s="1">
        <v>0</v>
      </c>
      <c r="I361" s="1">
        <v>0</v>
      </c>
      <c r="J361" s="1">
        <v>0</v>
      </c>
    </row>
    <row r="362" spans="1:10" x14ac:dyDescent="0.25">
      <c r="A362" s="1">
        <v>361</v>
      </c>
      <c r="B362" s="1">
        <f t="shared" si="14"/>
        <v>8</v>
      </c>
      <c r="C362" s="1" t="str">
        <f t="shared" si="15"/>
        <v>5245</v>
      </c>
      <c r="D362" s="1" t="s">
        <v>658</v>
      </c>
      <c r="E362" s="1" t="s">
        <v>127</v>
      </c>
      <c r="F362" s="38" t="s">
        <v>924</v>
      </c>
      <c r="G362" s="1">
        <v>5237268</v>
      </c>
      <c r="H362" s="1">
        <v>8906126.7899999991</v>
      </c>
      <c r="I362" s="1">
        <v>5666155.04</v>
      </c>
      <c r="J362" s="1">
        <v>3239971.75</v>
      </c>
    </row>
    <row r="363" spans="1:10" x14ac:dyDescent="0.25">
      <c r="A363" s="1">
        <v>362</v>
      </c>
      <c r="B363" s="1">
        <f t="shared" si="14"/>
        <v>8</v>
      </c>
      <c r="C363" s="1" t="str">
        <f t="shared" si="15"/>
        <v>5255</v>
      </c>
      <c r="D363" s="1" t="s">
        <v>659</v>
      </c>
      <c r="E363" s="1" t="s">
        <v>557</v>
      </c>
      <c r="F363" s="38" t="s">
        <v>925</v>
      </c>
      <c r="G363" s="1">
        <v>0</v>
      </c>
      <c r="H363" s="1">
        <v>6432039.1399999997</v>
      </c>
      <c r="I363" s="1">
        <v>66319</v>
      </c>
      <c r="J363" s="1">
        <v>6365720.1399999997</v>
      </c>
    </row>
    <row r="364" spans="1:10" x14ac:dyDescent="0.25">
      <c r="A364" s="1">
        <v>363</v>
      </c>
      <c r="B364" s="1">
        <f t="shared" si="14"/>
        <v>8</v>
      </c>
      <c r="C364" s="1" t="str">
        <f t="shared" si="15"/>
        <v>5255</v>
      </c>
      <c r="D364" s="1" t="s">
        <v>660</v>
      </c>
      <c r="E364" s="1" t="s">
        <v>559</v>
      </c>
      <c r="F364" s="38" t="s">
        <v>925</v>
      </c>
      <c r="G364" s="1">
        <v>687100</v>
      </c>
      <c r="H364" s="1">
        <v>6425474.5499999998</v>
      </c>
      <c r="I364" s="1">
        <v>0</v>
      </c>
      <c r="J364" s="1">
        <v>6425474.5499999998</v>
      </c>
    </row>
    <row r="365" spans="1:10" x14ac:dyDescent="0.25">
      <c r="A365" s="1">
        <v>364</v>
      </c>
      <c r="B365" s="1">
        <f t="shared" si="14"/>
        <v>8</v>
      </c>
      <c r="C365" s="1" t="str">
        <f t="shared" si="15"/>
        <v>5255</v>
      </c>
      <c r="D365" s="1" t="s">
        <v>662</v>
      </c>
      <c r="E365" s="1" t="s">
        <v>661</v>
      </c>
      <c r="F365" s="38" t="s">
        <v>925</v>
      </c>
      <c r="G365" s="1">
        <v>0</v>
      </c>
      <c r="H365" s="1">
        <v>393706</v>
      </c>
      <c r="I365" s="1">
        <v>0</v>
      </c>
      <c r="J365" s="1">
        <v>393706</v>
      </c>
    </row>
    <row r="366" spans="1:10" x14ac:dyDescent="0.25">
      <c r="A366" s="1">
        <v>365</v>
      </c>
      <c r="B366" s="1">
        <f t="shared" si="14"/>
        <v>8</v>
      </c>
      <c r="C366" s="1" t="str">
        <f t="shared" si="15"/>
        <v>5255</v>
      </c>
      <c r="D366" s="1" t="s">
        <v>664</v>
      </c>
      <c r="E366" s="1" t="s">
        <v>663</v>
      </c>
      <c r="F366" s="38" t="s">
        <v>925</v>
      </c>
      <c r="G366" s="1">
        <v>618200</v>
      </c>
      <c r="H366" s="1">
        <v>989184</v>
      </c>
      <c r="I366" s="1">
        <v>317064</v>
      </c>
      <c r="J366" s="1">
        <v>672120</v>
      </c>
    </row>
    <row r="367" spans="1:10" x14ac:dyDescent="0.25">
      <c r="A367" s="1">
        <v>366</v>
      </c>
      <c r="B367" s="1">
        <f t="shared" si="14"/>
        <v>8</v>
      </c>
      <c r="C367" s="1" t="str">
        <f t="shared" si="15"/>
        <v>5255</v>
      </c>
      <c r="D367" s="1" t="s">
        <v>665</v>
      </c>
      <c r="E367" s="1" t="s">
        <v>666</v>
      </c>
      <c r="F367" s="38" t="s">
        <v>925</v>
      </c>
      <c r="G367" s="1">
        <v>0</v>
      </c>
      <c r="H367" s="1">
        <v>4250451</v>
      </c>
      <c r="I367" s="1">
        <v>0</v>
      </c>
      <c r="J367" s="1">
        <v>4250451</v>
      </c>
    </row>
    <row r="368" spans="1:10" x14ac:dyDescent="0.25">
      <c r="A368" s="1">
        <v>367</v>
      </c>
      <c r="B368" s="1">
        <f t="shared" si="14"/>
        <v>8</v>
      </c>
      <c r="C368" s="1" t="str">
        <f t="shared" si="15"/>
        <v>5260</v>
      </c>
      <c r="D368" s="1" t="s">
        <v>667</v>
      </c>
      <c r="E368" s="1" t="s">
        <v>550</v>
      </c>
      <c r="F368" s="38" t="s">
        <v>926</v>
      </c>
      <c r="G368" s="1">
        <v>0</v>
      </c>
      <c r="H368" s="1">
        <v>692370</v>
      </c>
      <c r="I368" s="1">
        <v>0</v>
      </c>
      <c r="J368" s="1">
        <v>692370</v>
      </c>
    </row>
    <row r="369" spans="1:10" x14ac:dyDescent="0.25">
      <c r="A369" s="1">
        <v>368</v>
      </c>
      <c r="B369" s="1">
        <f t="shared" si="14"/>
        <v>8</v>
      </c>
      <c r="C369" s="1" t="str">
        <f t="shared" si="15"/>
        <v>5260</v>
      </c>
      <c r="D369" s="1" t="s">
        <v>815</v>
      </c>
      <c r="E369" s="1" t="s">
        <v>127</v>
      </c>
      <c r="F369" s="38" t="s">
        <v>926</v>
      </c>
      <c r="G369" s="1">
        <v>15581500</v>
      </c>
      <c r="H369" s="1">
        <v>0</v>
      </c>
      <c r="I369" s="1">
        <v>0</v>
      </c>
      <c r="J369" s="1">
        <v>0</v>
      </c>
    </row>
    <row r="370" spans="1:10" x14ac:dyDescent="0.25">
      <c r="A370" s="1">
        <v>369</v>
      </c>
      <c r="B370" s="1">
        <f t="shared" si="14"/>
        <v>8</v>
      </c>
      <c r="C370" s="1" t="str">
        <f t="shared" si="15"/>
        <v>5295</v>
      </c>
      <c r="D370" s="1" t="s">
        <v>668</v>
      </c>
      <c r="E370" s="1" t="s">
        <v>567</v>
      </c>
      <c r="F370" s="38" t="s">
        <v>927</v>
      </c>
      <c r="G370" s="1">
        <v>0</v>
      </c>
      <c r="H370" s="1">
        <v>18300</v>
      </c>
      <c r="I370" s="1">
        <v>18300</v>
      </c>
      <c r="J370" s="1">
        <v>0</v>
      </c>
    </row>
    <row r="371" spans="1:10" x14ac:dyDescent="0.25">
      <c r="A371" s="1">
        <v>370</v>
      </c>
      <c r="B371" s="1">
        <f t="shared" si="14"/>
        <v>8</v>
      </c>
      <c r="C371" s="1" t="str">
        <f t="shared" si="15"/>
        <v>5295</v>
      </c>
      <c r="D371" s="1" t="s">
        <v>669</v>
      </c>
      <c r="E371" s="1" t="s">
        <v>570</v>
      </c>
      <c r="F371" s="38" t="s">
        <v>927</v>
      </c>
      <c r="G371" s="1">
        <v>420</v>
      </c>
      <c r="H371" s="1">
        <v>23311</v>
      </c>
      <c r="I371" s="1">
        <v>23311</v>
      </c>
      <c r="J371" s="1">
        <v>0</v>
      </c>
    </row>
    <row r="372" spans="1:10" x14ac:dyDescent="0.25">
      <c r="A372" s="1">
        <v>371</v>
      </c>
      <c r="B372" s="1">
        <f t="shared" si="14"/>
        <v>8</v>
      </c>
      <c r="C372" s="1" t="str">
        <f t="shared" si="15"/>
        <v>5295</v>
      </c>
      <c r="D372" s="1" t="s">
        <v>670</v>
      </c>
      <c r="E372" s="1" t="s">
        <v>572</v>
      </c>
      <c r="F372" s="38" t="s">
        <v>927</v>
      </c>
      <c r="G372" s="1">
        <v>5738411</v>
      </c>
      <c r="H372" s="1">
        <v>15246095.880000001</v>
      </c>
      <c r="I372" s="1">
        <v>42016</v>
      </c>
      <c r="J372" s="1">
        <v>15204079.880000001</v>
      </c>
    </row>
    <row r="373" spans="1:10" x14ac:dyDescent="0.25">
      <c r="A373" s="1">
        <v>372</v>
      </c>
      <c r="B373" s="1">
        <f t="shared" si="14"/>
        <v>8</v>
      </c>
      <c r="C373" s="1" t="str">
        <f t="shared" si="15"/>
        <v>5295</v>
      </c>
      <c r="D373" s="1" t="s">
        <v>671</v>
      </c>
      <c r="E373" s="1" t="s">
        <v>576</v>
      </c>
      <c r="F373" s="38" t="s">
        <v>927</v>
      </c>
      <c r="G373" s="1">
        <v>191000</v>
      </c>
      <c r="H373" s="1">
        <v>303026</v>
      </c>
      <c r="I373" s="1">
        <v>71706</v>
      </c>
      <c r="J373" s="1">
        <v>231320</v>
      </c>
    </row>
    <row r="374" spans="1:10" x14ac:dyDescent="0.25">
      <c r="A374" s="1">
        <v>373</v>
      </c>
      <c r="B374" s="1">
        <f t="shared" si="14"/>
        <v>8</v>
      </c>
      <c r="C374" s="1" t="str">
        <f t="shared" si="15"/>
        <v>5295</v>
      </c>
      <c r="D374" s="1" t="s">
        <v>672</v>
      </c>
      <c r="E374" s="1" t="s">
        <v>578</v>
      </c>
      <c r="F374" s="38" t="s">
        <v>927</v>
      </c>
      <c r="G374" s="1">
        <v>41000</v>
      </c>
      <c r="H374" s="1">
        <v>768398</v>
      </c>
      <c r="I374" s="1">
        <v>0</v>
      </c>
      <c r="J374" s="1">
        <v>768398</v>
      </c>
    </row>
    <row r="375" spans="1:10" x14ac:dyDescent="0.25">
      <c r="A375" s="1">
        <v>374</v>
      </c>
      <c r="B375" s="1">
        <f t="shared" si="14"/>
        <v>8</v>
      </c>
      <c r="C375" s="1" t="str">
        <f t="shared" si="15"/>
        <v>5295</v>
      </c>
      <c r="D375" s="1" t="s">
        <v>673</v>
      </c>
      <c r="E375" s="1" t="s">
        <v>581</v>
      </c>
      <c r="F375" s="38" t="s">
        <v>927</v>
      </c>
      <c r="G375" s="1">
        <v>0</v>
      </c>
      <c r="H375" s="1">
        <v>25178</v>
      </c>
      <c r="I375" s="1">
        <v>0</v>
      </c>
      <c r="J375" s="1">
        <v>25178</v>
      </c>
    </row>
    <row r="376" spans="1:10" x14ac:dyDescent="0.25">
      <c r="A376" s="1">
        <v>375</v>
      </c>
      <c r="B376" s="1">
        <f t="shared" si="14"/>
        <v>8</v>
      </c>
      <c r="C376" s="1" t="str">
        <f t="shared" si="15"/>
        <v>5295</v>
      </c>
      <c r="D376" s="1" t="s">
        <v>674</v>
      </c>
      <c r="E376" s="1" t="s">
        <v>582</v>
      </c>
      <c r="F376" s="38" t="s">
        <v>927</v>
      </c>
      <c r="G376" s="1">
        <v>0</v>
      </c>
      <c r="H376" s="1">
        <v>39850</v>
      </c>
      <c r="I376" s="1">
        <v>0</v>
      </c>
      <c r="J376" s="1">
        <v>39850</v>
      </c>
    </row>
    <row r="377" spans="1:10" x14ac:dyDescent="0.25">
      <c r="A377" s="1">
        <v>376</v>
      </c>
      <c r="B377" s="1">
        <f t="shared" si="14"/>
        <v>8</v>
      </c>
      <c r="C377" s="1" t="str">
        <f t="shared" si="15"/>
        <v>5295</v>
      </c>
      <c r="D377" s="1" t="s">
        <v>675</v>
      </c>
      <c r="E377" s="1" t="s">
        <v>40</v>
      </c>
      <c r="F377" s="38" t="s">
        <v>927</v>
      </c>
      <c r="G377" s="1">
        <v>100839</v>
      </c>
      <c r="H377" s="1">
        <v>16849958.16</v>
      </c>
      <c r="I377" s="1">
        <v>736787.8</v>
      </c>
      <c r="J377" s="1">
        <v>16113170.359999999</v>
      </c>
    </row>
    <row r="378" spans="1:10" x14ac:dyDescent="0.25">
      <c r="A378" s="1">
        <v>377</v>
      </c>
      <c r="B378" s="1">
        <f t="shared" si="14"/>
        <v>8</v>
      </c>
      <c r="C378" s="1" t="str">
        <f t="shared" si="15"/>
        <v>5295</v>
      </c>
      <c r="D378" s="1" t="s">
        <v>676</v>
      </c>
      <c r="E378" s="1" t="s">
        <v>677</v>
      </c>
      <c r="F378" s="38" t="s">
        <v>927</v>
      </c>
      <c r="G378" s="1">
        <v>1902962.07</v>
      </c>
      <c r="H378" s="1">
        <v>836938</v>
      </c>
      <c r="I378" s="1">
        <v>556750</v>
      </c>
      <c r="J378" s="1">
        <v>280188</v>
      </c>
    </row>
    <row r="379" spans="1:10" x14ac:dyDescent="0.25">
      <c r="A379" s="1">
        <v>378</v>
      </c>
      <c r="B379" s="1">
        <f t="shared" si="14"/>
        <v>8</v>
      </c>
      <c r="C379" s="1" t="str">
        <f t="shared" si="15"/>
        <v>5295</v>
      </c>
      <c r="D379" s="1" t="s">
        <v>678</v>
      </c>
      <c r="E379" s="1" t="s">
        <v>679</v>
      </c>
      <c r="F379" s="38" t="s">
        <v>927</v>
      </c>
      <c r="G379" s="1">
        <v>850000</v>
      </c>
      <c r="H379" s="1">
        <v>9043311</v>
      </c>
      <c r="I379" s="1">
        <v>0</v>
      </c>
      <c r="J379" s="1">
        <v>9043311</v>
      </c>
    </row>
    <row r="380" spans="1:10" x14ac:dyDescent="0.25">
      <c r="A380" s="1">
        <v>379</v>
      </c>
      <c r="B380" s="1">
        <f t="shared" si="14"/>
        <v>8</v>
      </c>
      <c r="C380" s="1" t="str">
        <f t="shared" si="15"/>
        <v>5295</v>
      </c>
      <c r="D380" s="1" t="s">
        <v>680</v>
      </c>
      <c r="E380" s="1" t="s">
        <v>681</v>
      </c>
      <c r="F380" s="38" t="s">
        <v>927</v>
      </c>
      <c r="G380" s="1">
        <v>5100000</v>
      </c>
      <c r="H380" s="1">
        <v>1795540</v>
      </c>
      <c r="I380" s="1">
        <v>0</v>
      </c>
      <c r="J380" s="1">
        <v>1795540</v>
      </c>
    </row>
    <row r="381" spans="1:10" x14ac:dyDescent="0.25">
      <c r="A381" s="1">
        <v>380</v>
      </c>
      <c r="B381" s="1">
        <f t="shared" si="14"/>
        <v>8</v>
      </c>
      <c r="C381" s="1" t="str">
        <f t="shared" si="15"/>
        <v>5295</v>
      </c>
      <c r="D381" s="1" t="s">
        <v>816</v>
      </c>
      <c r="E381" s="1" t="s">
        <v>770</v>
      </c>
      <c r="F381" s="38" t="s">
        <v>927</v>
      </c>
      <c r="G381" s="1">
        <v>350000</v>
      </c>
      <c r="H381" s="1">
        <v>0</v>
      </c>
      <c r="I381" s="1">
        <v>0</v>
      </c>
      <c r="J381" s="1">
        <v>0</v>
      </c>
    </row>
    <row r="382" spans="1:10" x14ac:dyDescent="0.25">
      <c r="A382" s="1">
        <v>381</v>
      </c>
      <c r="B382" s="1">
        <f t="shared" si="14"/>
        <v>8</v>
      </c>
      <c r="C382" s="1" t="str">
        <f t="shared" si="15"/>
        <v>5295</v>
      </c>
      <c r="D382" s="1" t="s">
        <v>682</v>
      </c>
      <c r="E382" s="1" t="s">
        <v>683</v>
      </c>
      <c r="F382" s="38" t="s">
        <v>927</v>
      </c>
      <c r="G382" s="1">
        <v>0</v>
      </c>
      <c r="H382" s="1">
        <v>2915965.95</v>
      </c>
      <c r="I382" s="1">
        <v>0</v>
      </c>
      <c r="J382" s="1">
        <v>2915965.95</v>
      </c>
    </row>
    <row r="383" spans="1:10" x14ac:dyDescent="0.25">
      <c r="A383" s="1">
        <v>382</v>
      </c>
      <c r="B383" s="1">
        <f t="shared" si="14"/>
        <v>8</v>
      </c>
      <c r="C383" s="1" t="str">
        <f t="shared" si="15"/>
        <v>5295</v>
      </c>
      <c r="D383" s="1" t="s">
        <v>684</v>
      </c>
      <c r="E383" s="1" t="s">
        <v>685</v>
      </c>
      <c r="F383" s="38" t="s">
        <v>927</v>
      </c>
      <c r="G383" s="1">
        <v>0</v>
      </c>
      <c r="H383" s="1">
        <v>35640</v>
      </c>
      <c r="I383" s="1">
        <v>0</v>
      </c>
      <c r="J383" s="1">
        <v>35640</v>
      </c>
    </row>
    <row r="384" spans="1:10" x14ac:dyDescent="0.25">
      <c r="A384" s="1">
        <v>383</v>
      </c>
      <c r="B384" s="1">
        <f t="shared" si="14"/>
        <v>8</v>
      </c>
      <c r="C384" s="1" t="str">
        <f t="shared" si="15"/>
        <v>5295</v>
      </c>
      <c r="D384" s="1" t="s">
        <v>686</v>
      </c>
      <c r="E384" s="1" t="s">
        <v>687</v>
      </c>
      <c r="F384" s="38" t="s">
        <v>927</v>
      </c>
      <c r="G384" s="1">
        <v>0</v>
      </c>
      <c r="H384" s="1">
        <v>10461220.039999999</v>
      </c>
      <c r="I384" s="1">
        <v>0</v>
      </c>
      <c r="J384" s="1">
        <v>10461220.039999999</v>
      </c>
    </row>
    <row r="385" spans="1:10" x14ac:dyDescent="0.25">
      <c r="A385" s="1">
        <v>384</v>
      </c>
      <c r="B385" s="1">
        <f t="shared" si="14"/>
        <v>8</v>
      </c>
      <c r="C385" s="1" t="str">
        <f t="shared" si="15"/>
        <v>5295</v>
      </c>
      <c r="D385" s="1" t="s">
        <v>688</v>
      </c>
      <c r="E385" s="1" t="s">
        <v>689</v>
      </c>
      <c r="F385" s="38" t="s">
        <v>927</v>
      </c>
      <c r="G385" s="1">
        <v>0</v>
      </c>
      <c r="H385" s="1">
        <v>7038626</v>
      </c>
      <c r="I385" s="1">
        <v>0</v>
      </c>
      <c r="J385" s="1">
        <v>7038626</v>
      </c>
    </row>
    <row r="386" spans="1:10" x14ac:dyDescent="0.25">
      <c r="A386" s="1">
        <v>385</v>
      </c>
      <c r="B386" s="1">
        <f t="shared" si="14"/>
        <v>8</v>
      </c>
      <c r="C386" s="1" t="str">
        <f t="shared" si="15"/>
        <v>5295</v>
      </c>
      <c r="D386" s="1" t="s">
        <v>690</v>
      </c>
      <c r="E386" s="1" t="s">
        <v>691</v>
      </c>
      <c r="F386" s="38" t="s">
        <v>927</v>
      </c>
      <c r="G386" s="1">
        <v>3600646</v>
      </c>
      <c r="H386" s="1">
        <v>2110302.34</v>
      </c>
      <c r="I386" s="1">
        <v>0</v>
      </c>
      <c r="J386" s="1">
        <v>2110302.34</v>
      </c>
    </row>
    <row r="387" spans="1:10" x14ac:dyDescent="0.25">
      <c r="A387" s="1">
        <v>386</v>
      </c>
      <c r="B387" s="1">
        <f t="shared" si="14"/>
        <v>8</v>
      </c>
      <c r="C387" s="1" t="str">
        <f t="shared" si="15"/>
        <v>5295</v>
      </c>
      <c r="D387" s="1" t="s">
        <v>817</v>
      </c>
      <c r="E387" s="1" t="s">
        <v>112</v>
      </c>
      <c r="F387" s="38" t="s">
        <v>927</v>
      </c>
      <c r="G387" s="1">
        <v>185000</v>
      </c>
      <c r="H387" s="1">
        <v>0</v>
      </c>
      <c r="I387" s="1">
        <v>0</v>
      </c>
      <c r="J387" s="1">
        <v>0</v>
      </c>
    </row>
    <row r="388" spans="1:10" x14ac:dyDescent="0.25">
      <c r="A388" s="1">
        <v>387</v>
      </c>
      <c r="B388" s="1">
        <f t="shared" ref="B388:B451" si="16">LEN(D388)</f>
        <v>8</v>
      </c>
      <c r="C388" s="1" t="str">
        <f t="shared" si="15"/>
        <v>5295</v>
      </c>
      <c r="D388" s="1" t="s">
        <v>692</v>
      </c>
      <c r="E388" s="1" t="s">
        <v>693</v>
      </c>
      <c r="F388" s="38" t="s">
        <v>927</v>
      </c>
      <c r="G388" s="1">
        <v>4240000</v>
      </c>
      <c r="H388" s="1">
        <v>4855591</v>
      </c>
      <c r="I388" s="1">
        <v>0</v>
      </c>
      <c r="J388" s="1">
        <v>4855591</v>
      </c>
    </row>
    <row r="389" spans="1:10" x14ac:dyDescent="0.25">
      <c r="A389" s="1">
        <v>388</v>
      </c>
      <c r="B389" s="1">
        <f t="shared" si="16"/>
        <v>8</v>
      </c>
      <c r="C389" s="1" t="str">
        <f t="shared" ref="C389:C452" si="17">MID(D389,1,4)</f>
        <v>5295</v>
      </c>
      <c r="D389" s="1" t="s">
        <v>694</v>
      </c>
      <c r="E389" s="1" t="s">
        <v>695</v>
      </c>
      <c r="F389" s="38" t="s">
        <v>927</v>
      </c>
      <c r="G389" s="1">
        <v>29393467.350000001</v>
      </c>
      <c r="H389" s="1">
        <v>35906609.719999999</v>
      </c>
      <c r="I389" s="1">
        <v>0</v>
      </c>
      <c r="J389" s="1">
        <v>35906609.719999999</v>
      </c>
    </row>
    <row r="390" spans="1:10" x14ac:dyDescent="0.25">
      <c r="A390" s="1">
        <v>389</v>
      </c>
      <c r="B390" s="1">
        <f t="shared" si="16"/>
        <v>8</v>
      </c>
      <c r="C390" s="1" t="str">
        <f t="shared" si="17"/>
        <v>5295</v>
      </c>
      <c r="D390" s="1" t="s">
        <v>696</v>
      </c>
      <c r="E390" s="1" t="s">
        <v>697</v>
      </c>
      <c r="F390" s="38" t="s">
        <v>927</v>
      </c>
      <c r="G390" s="1">
        <v>100840</v>
      </c>
      <c r="H390" s="1">
        <v>50000</v>
      </c>
      <c r="I390" s="1">
        <v>0</v>
      </c>
      <c r="J390" s="1">
        <v>50000</v>
      </c>
    </row>
    <row r="391" spans="1:10" x14ac:dyDescent="0.25">
      <c r="A391" s="1">
        <v>390</v>
      </c>
      <c r="B391" s="1">
        <f t="shared" si="16"/>
        <v>8</v>
      </c>
      <c r="C391" s="1" t="str">
        <f t="shared" si="17"/>
        <v>5295</v>
      </c>
      <c r="D391" s="1" t="s">
        <v>698</v>
      </c>
      <c r="E391" s="1" t="s">
        <v>699</v>
      </c>
      <c r="F391" s="38" t="s">
        <v>927</v>
      </c>
      <c r="G391" s="1">
        <v>1192268.9099999999</v>
      </c>
      <c r="H391" s="1">
        <v>6578855</v>
      </c>
      <c r="I391" s="1">
        <v>4888855</v>
      </c>
      <c r="J391" s="1">
        <v>1690000</v>
      </c>
    </row>
    <row r="392" spans="1:10" x14ac:dyDescent="0.25">
      <c r="A392" s="1">
        <v>391</v>
      </c>
      <c r="B392" s="1">
        <f t="shared" si="16"/>
        <v>8</v>
      </c>
      <c r="C392" s="1" t="str">
        <f t="shared" si="17"/>
        <v>5295</v>
      </c>
      <c r="D392" s="1" t="s">
        <v>700</v>
      </c>
      <c r="E392" s="1" t="s">
        <v>701</v>
      </c>
      <c r="F392" s="38" t="s">
        <v>927</v>
      </c>
      <c r="G392" s="1">
        <v>500999.91</v>
      </c>
      <c r="H392" s="1">
        <v>18868349.050000001</v>
      </c>
      <c r="I392" s="1">
        <v>0</v>
      </c>
      <c r="J392" s="1">
        <v>18868349.050000001</v>
      </c>
    </row>
    <row r="393" spans="1:10" x14ac:dyDescent="0.25">
      <c r="A393" s="1">
        <v>392</v>
      </c>
      <c r="B393" s="1">
        <f t="shared" si="16"/>
        <v>8</v>
      </c>
      <c r="C393" s="1" t="str">
        <f t="shared" si="17"/>
        <v>5295</v>
      </c>
      <c r="D393" s="1" t="s">
        <v>702</v>
      </c>
      <c r="E393" s="1" t="s">
        <v>677</v>
      </c>
      <c r="F393" s="38" t="s">
        <v>927</v>
      </c>
      <c r="G393" s="1">
        <v>31613439.530000001</v>
      </c>
      <c r="H393" s="1">
        <v>2849955</v>
      </c>
      <c r="I393" s="1">
        <v>0</v>
      </c>
      <c r="J393" s="1">
        <v>2849955</v>
      </c>
    </row>
    <row r="394" spans="1:10" x14ac:dyDescent="0.25">
      <c r="A394" s="1">
        <v>393</v>
      </c>
      <c r="B394" s="1">
        <f t="shared" si="16"/>
        <v>8</v>
      </c>
      <c r="C394" s="1" t="str">
        <f t="shared" si="17"/>
        <v>5295</v>
      </c>
      <c r="D394" s="1" t="s">
        <v>703</v>
      </c>
      <c r="E394" s="1" t="s">
        <v>704</v>
      </c>
      <c r="F394" s="38" t="s">
        <v>927</v>
      </c>
      <c r="G394" s="1">
        <v>12619854.609999999</v>
      </c>
      <c r="H394" s="1">
        <v>790117</v>
      </c>
      <c r="I394" s="1">
        <v>373000</v>
      </c>
      <c r="J394" s="1">
        <v>417117</v>
      </c>
    </row>
    <row r="395" spans="1:10" x14ac:dyDescent="0.25">
      <c r="A395" s="1">
        <v>394</v>
      </c>
      <c r="B395" s="1">
        <f t="shared" si="16"/>
        <v>8</v>
      </c>
      <c r="C395" s="1" t="str">
        <f t="shared" si="17"/>
        <v>5295</v>
      </c>
      <c r="D395" s="1" t="s">
        <v>818</v>
      </c>
      <c r="E395" s="1" t="s">
        <v>833</v>
      </c>
      <c r="F395" s="38" t="s">
        <v>927</v>
      </c>
      <c r="G395" s="1">
        <v>200000</v>
      </c>
      <c r="H395" s="1">
        <v>0</v>
      </c>
      <c r="I395" s="1">
        <v>0</v>
      </c>
      <c r="J395" s="1">
        <v>0</v>
      </c>
    </row>
    <row r="396" spans="1:10" x14ac:dyDescent="0.25">
      <c r="A396" s="1">
        <v>395</v>
      </c>
      <c r="B396" s="1">
        <f t="shared" si="16"/>
        <v>8</v>
      </c>
      <c r="C396" s="1" t="str">
        <f t="shared" si="17"/>
        <v>5295</v>
      </c>
      <c r="D396" s="1" t="s">
        <v>705</v>
      </c>
      <c r="E396" s="1" t="s">
        <v>594</v>
      </c>
      <c r="F396" s="38" t="s">
        <v>927</v>
      </c>
      <c r="G396" s="1">
        <v>0</v>
      </c>
      <c r="H396" s="1">
        <v>3649900</v>
      </c>
      <c r="I396" s="1">
        <v>0</v>
      </c>
      <c r="J396" s="1">
        <v>3649900</v>
      </c>
    </row>
    <row r="397" spans="1:10" x14ac:dyDescent="0.25">
      <c r="A397" s="1">
        <v>396</v>
      </c>
      <c r="B397" s="1">
        <f t="shared" si="16"/>
        <v>8</v>
      </c>
      <c r="C397" s="1" t="str">
        <f t="shared" si="17"/>
        <v>5295</v>
      </c>
      <c r="D397" s="1" t="s">
        <v>706</v>
      </c>
      <c r="E397" s="1" t="s">
        <v>707</v>
      </c>
      <c r="F397" s="38" t="s">
        <v>927</v>
      </c>
      <c r="G397" s="1">
        <v>0</v>
      </c>
      <c r="H397" s="1">
        <v>158309.99</v>
      </c>
      <c r="I397" s="1">
        <v>0</v>
      </c>
      <c r="J397" s="1">
        <v>158309.99</v>
      </c>
    </row>
    <row r="398" spans="1:10" x14ac:dyDescent="0.25">
      <c r="A398" s="1">
        <v>397</v>
      </c>
      <c r="B398" s="1">
        <f t="shared" si="16"/>
        <v>8</v>
      </c>
      <c r="C398" s="1" t="str">
        <f t="shared" si="17"/>
        <v>5299</v>
      </c>
      <c r="D398" s="1" t="s">
        <v>819</v>
      </c>
      <c r="E398" s="1" t="s">
        <v>834</v>
      </c>
      <c r="F398" s="38" t="s">
        <v>928</v>
      </c>
      <c r="G398" s="1">
        <v>98347669.150000006</v>
      </c>
      <c r="H398" s="1">
        <v>0</v>
      </c>
      <c r="I398" s="1">
        <v>0</v>
      </c>
      <c r="J398" s="1">
        <v>0</v>
      </c>
    </row>
    <row r="399" spans="1:10" x14ac:dyDescent="0.25">
      <c r="A399" s="1">
        <v>398</v>
      </c>
      <c r="B399" s="1">
        <f t="shared" si="16"/>
        <v>8</v>
      </c>
      <c r="C399" s="1" t="str">
        <f t="shared" si="17"/>
        <v>5299</v>
      </c>
      <c r="D399" s="1" t="s">
        <v>709</v>
      </c>
      <c r="E399" s="1" t="s">
        <v>708</v>
      </c>
      <c r="F399" s="38" t="s">
        <v>929</v>
      </c>
      <c r="G399" s="1">
        <v>368008400.31</v>
      </c>
      <c r="H399" s="1">
        <v>41806348.009999998</v>
      </c>
      <c r="I399" s="1">
        <v>41806348.009999998</v>
      </c>
      <c r="J399" s="1">
        <v>0</v>
      </c>
    </row>
    <row r="400" spans="1:10" x14ac:dyDescent="0.25">
      <c r="A400" s="1">
        <v>399</v>
      </c>
      <c r="B400" s="1">
        <f t="shared" si="16"/>
        <v>8</v>
      </c>
      <c r="C400" s="1" t="str">
        <f t="shared" si="17"/>
        <v>5305</v>
      </c>
      <c r="D400" s="1" t="s">
        <v>711</v>
      </c>
      <c r="E400" s="1" t="s">
        <v>710</v>
      </c>
      <c r="F400" s="38" t="s">
        <v>930</v>
      </c>
      <c r="G400" s="1">
        <v>1435091.32</v>
      </c>
      <c r="H400" s="1">
        <v>2525408.12</v>
      </c>
      <c r="I400" s="1">
        <v>69200</v>
      </c>
      <c r="J400" s="1">
        <v>2456208.12</v>
      </c>
    </row>
    <row r="401" spans="1:10" x14ac:dyDescent="0.25">
      <c r="A401" s="1">
        <v>400</v>
      </c>
      <c r="B401" s="1">
        <f t="shared" si="16"/>
        <v>8</v>
      </c>
      <c r="C401" s="1" t="str">
        <f t="shared" si="17"/>
        <v>5305</v>
      </c>
      <c r="D401" s="1" t="s">
        <v>713</v>
      </c>
      <c r="E401" s="1" t="s">
        <v>712</v>
      </c>
      <c r="F401" s="38" t="s">
        <v>931</v>
      </c>
      <c r="G401" s="1">
        <v>37522340.649999999</v>
      </c>
      <c r="H401" s="1">
        <v>41002788.439999998</v>
      </c>
      <c r="I401" s="1">
        <v>2187630.75</v>
      </c>
      <c r="J401" s="1">
        <v>38815157.689999998</v>
      </c>
    </row>
    <row r="402" spans="1:10" x14ac:dyDescent="0.25">
      <c r="A402" s="1">
        <v>401</v>
      </c>
      <c r="B402" s="1">
        <f t="shared" si="16"/>
        <v>8</v>
      </c>
      <c r="C402" s="1" t="str">
        <f t="shared" si="17"/>
        <v>5305</v>
      </c>
      <c r="D402" s="1" t="s">
        <v>714</v>
      </c>
      <c r="E402" s="1" t="s">
        <v>602</v>
      </c>
      <c r="F402" s="38" t="s">
        <v>932</v>
      </c>
      <c r="G402" s="1">
        <v>42634373.039999999</v>
      </c>
      <c r="H402" s="1">
        <v>58144853.579999998</v>
      </c>
      <c r="I402" s="1">
        <v>512851.34</v>
      </c>
      <c r="J402" s="1">
        <v>57632002.240000002</v>
      </c>
    </row>
    <row r="403" spans="1:10" x14ac:dyDescent="0.25">
      <c r="A403" s="1">
        <v>402</v>
      </c>
      <c r="B403" s="1">
        <f t="shared" si="16"/>
        <v>8</v>
      </c>
      <c r="C403" s="1" t="str">
        <f t="shared" si="17"/>
        <v>5305</v>
      </c>
      <c r="D403" s="1" t="s">
        <v>715</v>
      </c>
      <c r="E403" s="1" t="s">
        <v>716</v>
      </c>
      <c r="F403" s="38" t="s">
        <v>933</v>
      </c>
      <c r="G403" s="1">
        <v>127138893.17</v>
      </c>
      <c r="H403" s="1">
        <v>204762128.66</v>
      </c>
      <c r="I403" s="1">
        <v>1232756</v>
      </c>
      <c r="J403" s="1">
        <v>203529372.66</v>
      </c>
    </row>
    <row r="404" spans="1:10" x14ac:dyDescent="0.25">
      <c r="A404" s="1">
        <v>403</v>
      </c>
      <c r="B404" s="1">
        <f t="shared" si="16"/>
        <v>8</v>
      </c>
      <c r="C404" s="1" t="str">
        <f t="shared" si="17"/>
        <v>5305</v>
      </c>
      <c r="D404" s="1" t="s">
        <v>717</v>
      </c>
      <c r="E404" s="1" t="s">
        <v>718</v>
      </c>
      <c r="F404" s="38" t="s">
        <v>934</v>
      </c>
      <c r="G404" s="1">
        <v>279523300</v>
      </c>
      <c r="H404" s="1">
        <v>57529177.439999998</v>
      </c>
      <c r="I404" s="1">
        <v>5835100</v>
      </c>
      <c r="J404" s="1">
        <v>51694077.439999998</v>
      </c>
    </row>
    <row r="405" spans="1:10" x14ac:dyDescent="0.25">
      <c r="A405" s="1">
        <v>404</v>
      </c>
      <c r="B405" s="1">
        <f t="shared" si="16"/>
        <v>8</v>
      </c>
      <c r="C405" s="1" t="str">
        <f t="shared" si="17"/>
        <v>5305</v>
      </c>
      <c r="D405" s="1" t="s">
        <v>719</v>
      </c>
      <c r="E405" s="1" t="s">
        <v>429</v>
      </c>
      <c r="F405" s="38" t="s">
        <v>888</v>
      </c>
      <c r="G405" s="1">
        <v>41062483.710000001</v>
      </c>
      <c r="H405" s="1">
        <v>299693814.12</v>
      </c>
      <c r="I405" s="1">
        <v>17143513.920000002</v>
      </c>
      <c r="J405" s="1">
        <v>282550300.19999999</v>
      </c>
    </row>
    <row r="406" spans="1:10" x14ac:dyDescent="0.25">
      <c r="A406" s="1">
        <v>405</v>
      </c>
      <c r="B406" s="1">
        <f t="shared" si="16"/>
        <v>8</v>
      </c>
      <c r="C406" s="1" t="str">
        <f t="shared" si="17"/>
        <v>5305</v>
      </c>
      <c r="D406" s="1" t="s">
        <v>720</v>
      </c>
      <c r="E406" s="1" t="s">
        <v>98</v>
      </c>
      <c r="F406" s="38" t="s">
        <v>935</v>
      </c>
      <c r="G406" s="1">
        <v>145946283.09999999</v>
      </c>
      <c r="H406" s="1">
        <v>96212969.5</v>
      </c>
      <c r="I406" s="1">
        <v>96212969.5</v>
      </c>
      <c r="J406" s="1">
        <v>0</v>
      </c>
    </row>
    <row r="407" spans="1:10" x14ac:dyDescent="0.25">
      <c r="A407" s="1">
        <v>406</v>
      </c>
      <c r="B407" s="1">
        <f t="shared" si="16"/>
        <v>8</v>
      </c>
      <c r="C407" s="1" t="str">
        <f t="shared" si="17"/>
        <v>5315</v>
      </c>
      <c r="D407" s="1" t="s">
        <v>722</v>
      </c>
      <c r="E407" s="1" t="s">
        <v>721</v>
      </c>
      <c r="F407" s="38" t="s">
        <v>936</v>
      </c>
      <c r="G407" s="1">
        <v>2298559.38</v>
      </c>
      <c r="H407" s="1">
        <v>37489254.049999997</v>
      </c>
      <c r="I407" s="1">
        <v>15881480.15</v>
      </c>
      <c r="J407" s="1">
        <v>21607773.899999999</v>
      </c>
    </row>
    <row r="408" spans="1:10" x14ac:dyDescent="0.25">
      <c r="A408" s="1">
        <v>407</v>
      </c>
      <c r="B408" s="1">
        <f t="shared" si="16"/>
        <v>8</v>
      </c>
      <c r="C408" s="1" t="str">
        <f t="shared" si="17"/>
        <v>5315</v>
      </c>
      <c r="D408" s="1" t="s">
        <v>724</v>
      </c>
      <c r="E408" s="1" t="s">
        <v>723</v>
      </c>
      <c r="F408" s="38" t="s">
        <v>937</v>
      </c>
      <c r="G408" s="1">
        <v>15833416.33</v>
      </c>
      <c r="H408" s="1">
        <v>143919351.97</v>
      </c>
      <c r="I408" s="1">
        <v>7033759.9400000004</v>
      </c>
      <c r="J408" s="1">
        <v>136885592.03</v>
      </c>
    </row>
    <row r="409" spans="1:10" x14ac:dyDescent="0.25">
      <c r="A409" s="1">
        <v>408</v>
      </c>
      <c r="B409" s="1">
        <f t="shared" si="16"/>
        <v>8</v>
      </c>
      <c r="C409" s="1" t="str">
        <f t="shared" si="17"/>
        <v>5395</v>
      </c>
      <c r="D409" s="1" t="s">
        <v>726</v>
      </c>
      <c r="E409" s="1" t="s">
        <v>725</v>
      </c>
      <c r="F409" s="38" t="s">
        <v>938</v>
      </c>
      <c r="G409" s="1">
        <v>98075478</v>
      </c>
      <c r="H409" s="1">
        <v>169000</v>
      </c>
      <c r="I409" s="1">
        <v>0</v>
      </c>
      <c r="J409" s="1">
        <v>169000</v>
      </c>
    </row>
    <row r="410" spans="1:10" x14ac:dyDescent="0.25">
      <c r="A410" s="1">
        <v>409</v>
      </c>
      <c r="B410" s="1">
        <f t="shared" si="16"/>
        <v>8</v>
      </c>
      <c r="C410" s="1" t="str">
        <f t="shared" si="17"/>
        <v>5395</v>
      </c>
      <c r="D410" s="1" t="s">
        <v>727</v>
      </c>
      <c r="E410" s="1" t="s">
        <v>440</v>
      </c>
      <c r="F410" s="38" t="s">
        <v>937</v>
      </c>
      <c r="G410" s="1">
        <v>45901.29</v>
      </c>
      <c r="H410" s="1">
        <v>57825.99</v>
      </c>
      <c r="I410" s="1">
        <v>13116.94</v>
      </c>
      <c r="J410" s="1">
        <v>44709.05</v>
      </c>
    </row>
    <row r="411" spans="1:10" x14ac:dyDescent="0.25">
      <c r="A411" s="1">
        <v>410</v>
      </c>
      <c r="B411" s="1">
        <f t="shared" si="16"/>
        <v>8</v>
      </c>
      <c r="C411" s="1" t="str">
        <f t="shared" si="17"/>
        <v>5405</v>
      </c>
      <c r="D411" s="1" t="s">
        <v>729</v>
      </c>
      <c r="E411" s="1" t="s">
        <v>728</v>
      </c>
      <c r="F411" s="38" t="s">
        <v>939</v>
      </c>
      <c r="G411" s="1">
        <v>487132000</v>
      </c>
      <c r="H411" s="1">
        <v>787389000</v>
      </c>
      <c r="I411" s="1">
        <v>23991000</v>
      </c>
      <c r="J411" s="1">
        <v>763398000</v>
      </c>
    </row>
    <row r="412" spans="1:10" x14ac:dyDescent="0.25">
      <c r="A412" s="1">
        <v>411</v>
      </c>
      <c r="B412" s="1">
        <f t="shared" si="16"/>
        <v>8</v>
      </c>
      <c r="C412" s="1" t="str">
        <f t="shared" si="17"/>
        <v>5905</v>
      </c>
      <c r="D412" s="1" t="s">
        <v>731</v>
      </c>
      <c r="E412" s="1" t="s">
        <v>730</v>
      </c>
      <c r="F412" s="38" t="s">
        <v>941</v>
      </c>
      <c r="G412" s="1">
        <v>0</v>
      </c>
      <c r="H412" s="1">
        <v>1675093.58</v>
      </c>
      <c r="I412" s="1">
        <v>1675093.58</v>
      </c>
      <c r="J412" s="1">
        <v>0</v>
      </c>
    </row>
    <row r="413" spans="1:10" x14ac:dyDescent="0.25">
      <c r="A413" s="1">
        <v>412</v>
      </c>
      <c r="B413" s="1">
        <f t="shared" si="16"/>
        <v>8</v>
      </c>
      <c r="C413" s="1" t="str">
        <f t="shared" si="17"/>
        <v>6135</v>
      </c>
      <c r="D413" s="1" t="s">
        <v>820</v>
      </c>
      <c r="E413" s="1" t="s">
        <v>835</v>
      </c>
      <c r="F413" s="38" t="s">
        <v>940</v>
      </c>
      <c r="G413" s="1">
        <v>7486175.1699999999</v>
      </c>
      <c r="H413" s="1">
        <v>0</v>
      </c>
      <c r="I413" s="1">
        <v>0</v>
      </c>
      <c r="J413" s="1">
        <v>0</v>
      </c>
    </row>
    <row r="414" spans="1:10" x14ac:dyDescent="0.25">
      <c r="A414" s="1">
        <v>413</v>
      </c>
      <c r="B414" s="1">
        <f t="shared" si="16"/>
        <v>8</v>
      </c>
      <c r="C414" s="1" t="str">
        <f t="shared" si="17"/>
        <v>6135</v>
      </c>
      <c r="D414" s="1" t="s">
        <v>732</v>
      </c>
      <c r="E414" s="1" t="s">
        <v>733</v>
      </c>
      <c r="F414" s="38" t="s">
        <v>940</v>
      </c>
      <c r="G414" s="1">
        <v>4384948980.7299995</v>
      </c>
      <c r="H414" s="1">
        <v>6067825136.5799999</v>
      </c>
      <c r="I414" s="1">
        <v>743499701.97000003</v>
      </c>
      <c r="J414" s="1">
        <v>5324325434.6099997</v>
      </c>
    </row>
    <row r="415" spans="1:10" x14ac:dyDescent="0.25">
      <c r="A415" s="1">
        <v>414</v>
      </c>
      <c r="B415" s="1">
        <f t="shared" si="16"/>
        <v>8</v>
      </c>
      <c r="C415" s="1" t="str">
        <f t="shared" si="17"/>
        <v>6135</v>
      </c>
      <c r="D415" s="1" t="s">
        <v>734</v>
      </c>
      <c r="E415" s="1" t="s">
        <v>735</v>
      </c>
      <c r="F415" s="38" t="s">
        <v>940</v>
      </c>
      <c r="G415" s="1">
        <v>85329404.909999996</v>
      </c>
      <c r="H415" s="1">
        <v>83265692.439999998</v>
      </c>
      <c r="I415" s="1">
        <v>6473995.5499999998</v>
      </c>
      <c r="J415" s="1">
        <v>76791696.890000001</v>
      </c>
    </row>
    <row r="416" spans="1:10" x14ac:dyDescent="0.25">
      <c r="A416" s="1">
        <v>415</v>
      </c>
      <c r="B416" s="1">
        <f t="shared" si="16"/>
        <v>8</v>
      </c>
      <c r="C416" s="1" t="str">
        <f t="shared" si="17"/>
        <v>6135</v>
      </c>
      <c r="D416" s="1" t="s">
        <v>821</v>
      </c>
      <c r="E416" s="1" t="s">
        <v>836</v>
      </c>
      <c r="F416" s="38" t="s">
        <v>940</v>
      </c>
      <c r="G416" s="1">
        <v>546749.59</v>
      </c>
      <c r="H416" s="1">
        <v>0</v>
      </c>
      <c r="I416" s="1">
        <v>0</v>
      </c>
      <c r="J416" s="1">
        <v>0</v>
      </c>
    </row>
    <row r="417" spans="1:10" x14ac:dyDescent="0.25">
      <c r="A417" s="1">
        <v>416</v>
      </c>
      <c r="B417" s="1">
        <f t="shared" si="16"/>
        <v>8</v>
      </c>
      <c r="C417" s="1" t="str">
        <f t="shared" si="17"/>
        <v>6135</v>
      </c>
      <c r="D417" s="1" t="s">
        <v>737</v>
      </c>
      <c r="E417" s="1" t="s">
        <v>736</v>
      </c>
      <c r="F417" s="38" t="s">
        <v>940</v>
      </c>
      <c r="G417" s="1">
        <v>-75761012.670000002</v>
      </c>
      <c r="H417" s="1">
        <v>269521195.69</v>
      </c>
      <c r="I417" s="1">
        <v>269521195.69</v>
      </c>
      <c r="J417" s="1">
        <v>0</v>
      </c>
    </row>
    <row r="418" spans="1:10" x14ac:dyDescent="0.25">
      <c r="A418" s="1">
        <v>417</v>
      </c>
      <c r="B418" s="1">
        <f t="shared" si="16"/>
        <v>8</v>
      </c>
      <c r="C418" s="1" t="str">
        <f t="shared" si="17"/>
        <v>6135</v>
      </c>
      <c r="D418" s="1" t="s">
        <v>738</v>
      </c>
      <c r="E418" s="1" t="s">
        <v>739</v>
      </c>
      <c r="F418" s="38" t="s">
        <v>940</v>
      </c>
      <c r="G418" s="1">
        <v>39777833.280000001</v>
      </c>
      <c r="H418" s="1">
        <v>595023.35</v>
      </c>
      <c r="I418" s="1">
        <v>595023.35</v>
      </c>
      <c r="J418" s="1">
        <v>0</v>
      </c>
    </row>
    <row r="419" spans="1:10" x14ac:dyDescent="0.25">
      <c r="A419" s="1">
        <v>418</v>
      </c>
      <c r="B419" s="1">
        <f t="shared" si="16"/>
        <v>8</v>
      </c>
      <c r="C419" s="1" t="str">
        <f t="shared" si="17"/>
        <v>6135</v>
      </c>
      <c r="D419" s="1" t="s">
        <v>740</v>
      </c>
      <c r="E419" s="1" t="s">
        <v>741</v>
      </c>
      <c r="F419" s="38" t="s">
        <v>940</v>
      </c>
      <c r="G419" s="1">
        <v>3076071.37</v>
      </c>
      <c r="H419" s="1">
        <v>167348.51999999999</v>
      </c>
      <c r="I419" s="1">
        <v>167348.51999999999</v>
      </c>
      <c r="J419" s="1">
        <v>0</v>
      </c>
    </row>
    <row r="420" spans="1:10" x14ac:dyDescent="0.25">
      <c r="A420" s="1">
        <v>419</v>
      </c>
      <c r="B420" s="1">
        <f t="shared" si="16"/>
        <v>8</v>
      </c>
      <c r="C420" s="1" t="str">
        <f t="shared" si="17"/>
        <v>6135</v>
      </c>
      <c r="D420" s="1" t="s">
        <v>742</v>
      </c>
      <c r="E420" s="1" t="s">
        <v>743</v>
      </c>
      <c r="F420" s="38" t="s">
        <v>940</v>
      </c>
      <c r="G420" s="1">
        <v>1308352.6200000001</v>
      </c>
      <c r="H420" s="1">
        <v>1727873.3</v>
      </c>
      <c r="I420" s="1">
        <v>1727873.3</v>
      </c>
      <c r="J420" s="1">
        <v>0</v>
      </c>
    </row>
    <row r="421" spans="1:10" x14ac:dyDescent="0.25">
      <c r="A421" s="1">
        <v>420</v>
      </c>
      <c r="B421" s="1">
        <f t="shared" si="16"/>
        <v>8</v>
      </c>
      <c r="C421" s="1" t="str">
        <f t="shared" si="17"/>
        <v>6135</v>
      </c>
      <c r="D421" s="1" t="s">
        <v>744</v>
      </c>
      <c r="E421" s="1" t="s">
        <v>745</v>
      </c>
      <c r="F421" s="38" t="s">
        <v>940</v>
      </c>
      <c r="G421" s="1">
        <v>6748100</v>
      </c>
      <c r="H421" s="1">
        <v>1774419533.29</v>
      </c>
      <c r="I421" s="1">
        <v>1774419533.29</v>
      </c>
      <c r="J421" s="1">
        <v>0</v>
      </c>
    </row>
    <row r="422" spans="1:10" x14ac:dyDescent="0.25">
      <c r="A422" s="1">
        <v>421</v>
      </c>
      <c r="B422" s="1">
        <f t="shared" si="16"/>
        <v>8</v>
      </c>
      <c r="C422" s="1" t="str">
        <f t="shared" si="17"/>
        <v>6135</v>
      </c>
      <c r="D422" s="1" t="s">
        <v>822</v>
      </c>
      <c r="E422" s="1" t="s">
        <v>837</v>
      </c>
      <c r="F422" s="38" t="s">
        <v>940</v>
      </c>
      <c r="G422" s="1">
        <v>4128373.02</v>
      </c>
      <c r="H422" s="1">
        <v>0</v>
      </c>
      <c r="I422" s="1">
        <v>0</v>
      </c>
      <c r="J422" s="1">
        <v>0</v>
      </c>
    </row>
    <row r="423" spans="1:10" x14ac:dyDescent="0.25">
      <c r="A423" s="1">
        <v>422</v>
      </c>
      <c r="B423" s="1">
        <f t="shared" si="16"/>
        <v>8</v>
      </c>
      <c r="C423" s="1" t="str">
        <f t="shared" si="17"/>
        <v>6135</v>
      </c>
      <c r="D423" s="1" t="s">
        <v>823</v>
      </c>
      <c r="E423" s="1" t="s">
        <v>311</v>
      </c>
      <c r="F423" s="38" t="s">
        <v>940</v>
      </c>
      <c r="G423" s="1">
        <v>1398251</v>
      </c>
      <c r="H423" s="1">
        <v>0</v>
      </c>
      <c r="I423" s="1">
        <v>0</v>
      </c>
      <c r="J423" s="1">
        <v>0</v>
      </c>
    </row>
    <row r="424" spans="1:10" x14ac:dyDescent="0.25">
      <c r="A424" s="1">
        <v>423</v>
      </c>
      <c r="B424" s="1">
        <f t="shared" si="16"/>
        <v>8</v>
      </c>
      <c r="C424" s="1" t="str">
        <f t="shared" si="17"/>
        <v>7201</v>
      </c>
      <c r="D424" s="1" t="s">
        <v>746</v>
      </c>
      <c r="E424" s="1" t="s">
        <v>500</v>
      </c>
      <c r="F424" s="38" t="s">
        <v>940</v>
      </c>
      <c r="G424" s="1">
        <v>367550207.79000002</v>
      </c>
      <c r="H424" s="1">
        <v>462024066.50999999</v>
      </c>
      <c r="I424" s="1">
        <v>44713299</v>
      </c>
      <c r="J424" s="1">
        <v>417310767.50999999</v>
      </c>
    </row>
    <row r="425" spans="1:10" x14ac:dyDescent="0.25">
      <c r="A425" s="1">
        <v>424</v>
      </c>
      <c r="B425" s="1">
        <f t="shared" si="16"/>
        <v>8</v>
      </c>
      <c r="C425" s="1" t="str">
        <f t="shared" si="17"/>
        <v>7201</v>
      </c>
      <c r="D425" s="1" t="s">
        <v>747</v>
      </c>
      <c r="E425" s="1" t="s">
        <v>460</v>
      </c>
      <c r="F425" s="38" t="s">
        <v>940</v>
      </c>
      <c r="G425" s="1">
        <v>4768115</v>
      </c>
      <c r="H425" s="1">
        <v>2929224.17</v>
      </c>
      <c r="I425" s="1">
        <v>2929224.17</v>
      </c>
      <c r="J425" s="1">
        <v>0</v>
      </c>
    </row>
    <row r="426" spans="1:10" x14ac:dyDescent="0.25">
      <c r="A426" s="1">
        <v>425</v>
      </c>
      <c r="B426" s="1">
        <f t="shared" si="16"/>
        <v>8</v>
      </c>
      <c r="C426" s="1" t="str">
        <f t="shared" si="17"/>
        <v>7201</v>
      </c>
      <c r="D426" s="1" t="s">
        <v>748</v>
      </c>
      <c r="E426" s="1" t="s">
        <v>470</v>
      </c>
      <c r="F426" s="38" t="s">
        <v>940</v>
      </c>
      <c r="G426" s="1">
        <v>147000</v>
      </c>
      <c r="H426" s="1">
        <v>482000.05</v>
      </c>
      <c r="I426" s="1">
        <v>482000.05</v>
      </c>
      <c r="J426" s="1">
        <v>0</v>
      </c>
    </row>
    <row r="427" spans="1:10" x14ac:dyDescent="0.25">
      <c r="A427" s="1">
        <v>426</v>
      </c>
      <c r="B427" s="1">
        <f t="shared" si="16"/>
        <v>8</v>
      </c>
      <c r="C427" s="1" t="str">
        <f t="shared" si="17"/>
        <v>7205</v>
      </c>
      <c r="D427" s="1" t="s">
        <v>749</v>
      </c>
      <c r="E427" s="1" t="s">
        <v>445</v>
      </c>
      <c r="F427" s="38" t="s">
        <v>940</v>
      </c>
      <c r="G427" s="1">
        <v>51356784.799999997</v>
      </c>
      <c r="H427" s="1">
        <v>143270533</v>
      </c>
      <c r="I427" s="1">
        <v>57350</v>
      </c>
      <c r="J427" s="1">
        <v>143213183</v>
      </c>
    </row>
    <row r="428" spans="1:10" x14ac:dyDescent="0.25">
      <c r="A428" s="1">
        <v>427</v>
      </c>
      <c r="B428" s="1">
        <f t="shared" si="16"/>
        <v>8</v>
      </c>
      <c r="C428" s="1" t="str">
        <f t="shared" si="17"/>
        <v>7205</v>
      </c>
      <c r="D428" s="1" t="s">
        <v>751</v>
      </c>
      <c r="E428" s="1" t="s">
        <v>750</v>
      </c>
      <c r="F428" s="38" t="s">
        <v>940</v>
      </c>
      <c r="G428" s="1">
        <v>0</v>
      </c>
      <c r="H428" s="1">
        <v>5707283</v>
      </c>
      <c r="I428" s="1">
        <v>0</v>
      </c>
      <c r="J428" s="1">
        <v>5707283</v>
      </c>
    </row>
    <row r="429" spans="1:10" x14ac:dyDescent="0.25">
      <c r="A429" s="1">
        <v>428</v>
      </c>
      <c r="B429" s="1">
        <f t="shared" si="16"/>
        <v>8</v>
      </c>
      <c r="C429" s="1" t="str">
        <f t="shared" si="17"/>
        <v>7205</v>
      </c>
      <c r="D429" s="1" t="s">
        <v>752</v>
      </c>
      <c r="E429" s="1" t="s">
        <v>72</v>
      </c>
      <c r="F429" s="38" t="s">
        <v>940</v>
      </c>
      <c r="G429" s="1">
        <v>0</v>
      </c>
      <c r="H429" s="1">
        <v>1390433</v>
      </c>
      <c r="I429" s="1">
        <v>66667</v>
      </c>
      <c r="J429" s="1">
        <v>1323766</v>
      </c>
    </row>
    <row r="430" spans="1:10" x14ac:dyDescent="0.25">
      <c r="A430" s="1">
        <v>429</v>
      </c>
      <c r="B430" s="1">
        <f t="shared" si="16"/>
        <v>8</v>
      </c>
      <c r="C430" s="1" t="str">
        <f t="shared" si="17"/>
        <v>7205</v>
      </c>
      <c r="D430" s="1" t="s">
        <v>753</v>
      </c>
      <c r="E430" s="1" t="s">
        <v>447</v>
      </c>
      <c r="F430" s="38" t="s">
        <v>940</v>
      </c>
      <c r="G430" s="1">
        <v>2817480.73</v>
      </c>
      <c r="H430" s="1">
        <v>7604468</v>
      </c>
      <c r="I430" s="1">
        <v>0</v>
      </c>
      <c r="J430" s="1">
        <v>7604468</v>
      </c>
    </row>
    <row r="431" spans="1:10" x14ac:dyDescent="0.25">
      <c r="A431" s="1">
        <v>430</v>
      </c>
      <c r="B431" s="1">
        <f t="shared" si="16"/>
        <v>8</v>
      </c>
      <c r="C431" s="1" t="str">
        <f t="shared" si="17"/>
        <v>7205</v>
      </c>
      <c r="D431" s="1" t="s">
        <v>754</v>
      </c>
      <c r="E431" s="1" t="s">
        <v>448</v>
      </c>
      <c r="F431" s="38" t="s">
        <v>940</v>
      </c>
      <c r="G431" s="1">
        <v>5022485</v>
      </c>
      <c r="H431" s="1">
        <v>13909897</v>
      </c>
      <c r="I431" s="1">
        <v>19820</v>
      </c>
      <c r="J431" s="1">
        <v>13890077</v>
      </c>
    </row>
    <row r="432" spans="1:10" x14ac:dyDescent="0.25">
      <c r="A432" s="1">
        <v>431</v>
      </c>
      <c r="B432" s="1">
        <f t="shared" si="16"/>
        <v>8</v>
      </c>
      <c r="C432" s="1" t="str">
        <f t="shared" si="17"/>
        <v>7205</v>
      </c>
      <c r="D432" s="1" t="s">
        <v>755</v>
      </c>
      <c r="E432" s="1" t="s">
        <v>451</v>
      </c>
      <c r="F432" s="38" t="s">
        <v>940</v>
      </c>
      <c r="G432" s="1">
        <v>599658</v>
      </c>
      <c r="H432" s="1">
        <v>1693552</v>
      </c>
      <c r="I432" s="1">
        <v>192089</v>
      </c>
      <c r="J432" s="1">
        <v>1501463</v>
      </c>
    </row>
    <row r="433" spans="1:10" x14ac:dyDescent="0.25">
      <c r="A433" s="1">
        <v>432</v>
      </c>
      <c r="B433" s="1">
        <f t="shared" si="16"/>
        <v>8</v>
      </c>
      <c r="C433" s="1" t="str">
        <f t="shared" si="17"/>
        <v>7205</v>
      </c>
      <c r="D433" s="1" t="s">
        <v>756</v>
      </c>
      <c r="E433" s="1" t="s">
        <v>454</v>
      </c>
      <c r="F433" s="38" t="s">
        <v>940</v>
      </c>
      <c r="G433" s="1">
        <v>4922420</v>
      </c>
      <c r="H433" s="1">
        <v>13957260</v>
      </c>
      <c r="I433" s="1">
        <v>38191</v>
      </c>
      <c r="J433" s="1">
        <v>13919069</v>
      </c>
    </row>
    <row r="434" spans="1:10" x14ac:dyDescent="0.25">
      <c r="A434" s="1">
        <v>433</v>
      </c>
      <c r="B434" s="1">
        <f t="shared" si="16"/>
        <v>8</v>
      </c>
      <c r="C434" s="1" t="str">
        <f t="shared" si="17"/>
        <v>7205</v>
      </c>
      <c r="D434" s="1" t="s">
        <v>757</v>
      </c>
      <c r="E434" s="1" t="s">
        <v>374</v>
      </c>
      <c r="F434" s="38" t="s">
        <v>940</v>
      </c>
      <c r="G434" s="1">
        <v>1120319.51</v>
      </c>
      <c r="H434" s="1">
        <v>9059463</v>
      </c>
      <c r="I434" s="1">
        <v>0</v>
      </c>
      <c r="J434" s="1">
        <v>9059463</v>
      </c>
    </row>
    <row r="435" spans="1:10" x14ac:dyDescent="0.25">
      <c r="A435" s="1">
        <v>434</v>
      </c>
      <c r="B435" s="1">
        <f t="shared" si="16"/>
        <v>8</v>
      </c>
      <c r="C435" s="1" t="str">
        <f t="shared" si="17"/>
        <v>7205</v>
      </c>
      <c r="D435" s="1" t="s">
        <v>758</v>
      </c>
      <c r="E435" s="1" t="s">
        <v>613</v>
      </c>
      <c r="F435" s="38" t="s">
        <v>940</v>
      </c>
      <c r="G435" s="1">
        <v>500000</v>
      </c>
      <c r="H435" s="1">
        <v>7149332</v>
      </c>
      <c r="I435" s="1">
        <v>0</v>
      </c>
      <c r="J435" s="1">
        <v>7149332</v>
      </c>
    </row>
    <row r="436" spans="1:10" x14ac:dyDescent="0.25">
      <c r="A436" s="1">
        <v>435</v>
      </c>
      <c r="B436" s="1">
        <f t="shared" si="16"/>
        <v>8</v>
      </c>
      <c r="C436" s="1" t="str">
        <f t="shared" si="17"/>
        <v>7205</v>
      </c>
      <c r="D436" s="1" t="s">
        <v>759</v>
      </c>
      <c r="E436" s="1" t="s">
        <v>460</v>
      </c>
      <c r="F436" s="38" t="s">
        <v>940</v>
      </c>
      <c r="G436" s="1">
        <v>0</v>
      </c>
      <c r="H436" s="1">
        <v>9620758.1699999999</v>
      </c>
      <c r="I436" s="1">
        <v>0</v>
      </c>
      <c r="J436" s="1">
        <v>9620758.1699999999</v>
      </c>
    </row>
    <row r="437" spans="1:10" x14ac:dyDescent="0.25">
      <c r="A437" s="1">
        <v>436</v>
      </c>
      <c r="B437" s="1">
        <f t="shared" si="16"/>
        <v>8</v>
      </c>
      <c r="C437" s="1" t="str">
        <f t="shared" si="17"/>
        <v>7205</v>
      </c>
      <c r="D437" s="1" t="s">
        <v>760</v>
      </c>
      <c r="E437" s="1" t="s">
        <v>291</v>
      </c>
      <c r="F437" s="38" t="s">
        <v>940</v>
      </c>
      <c r="G437" s="1">
        <v>1597698</v>
      </c>
      <c r="H437" s="1">
        <v>1834661</v>
      </c>
      <c r="I437" s="1">
        <v>0</v>
      </c>
      <c r="J437" s="1">
        <v>1834661</v>
      </c>
    </row>
    <row r="438" spans="1:10" x14ac:dyDescent="0.25">
      <c r="A438" s="1">
        <v>437</v>
      </c>
      <c r="B438" s="1">
        <f t="shared" si="16"/>
        <v>8</v>
      </c>
      <c r="C438" s="1" t="str">
        <f t="shared" si="17"/>
        <v>7205</v>
      </c>
      <c r="D438" s="1" t="s">
        <v>761</v>
      </c>
      <c r="E438" s="1" t="s">
        <v>617</v>
      </c>
      <c r="F438" s="38" t="s">
        <v>940</v>
      </c>
      <c r="G438" s="1">
        <v>0</v>
      </c>
      <c r="H438" s="1">
        <v>11430</v>
      </c>
      <c r="I438" s="1">
        <v>13187</v>
      </c>
      <c r="J438" s="1">
        <v>-1757</v>
      </c>
    </row>
    <row r="439" spans="1:10" x14ac:dyDescent="0.25">
      <c r="A439" s="1">
        <v>438</v>
      </c>
      <c r="B439" s="1">
        <f t="shared" si="16"/>
        <v>8</v>
      </c>
      <c r="C439" s="1" t="str">
        <f t="shared" si="17"/>
        <v>7205</v>
      </c>
      <c r="D439" s="1" t="s">
        <v>762</v>
      </c>
      <c r="E439" s="1" t="s">
        <v>466</v>
      </c>
      <c r="F439" s="38" t="s">
        <v>940</v>
      </c>
      <c r="G439" s="1">
        <v>6939498</v>
      </c>
      <c r="H439" s="1">
        <v>19236326</v>
      </c>
      <c r="I439" s="1">
        <v>143347</v>
      </c>
      <c r="J439" s="1">
        <v>19092979</v>
      </c>
    </row>
    <row r="440" spans="1:10" x14ac:dyDescent="0.25">
      <c r="A440" s="1">
        <v>439</v>
      </c>
      <c r="B440" s="1">
        <f t="shared" si="16"/>
        <v>8</v>
      </c>
      <c r="C440" s="1" t="str">
        <f t="shared" si="17"/>
        <v>7205</v>
      </c>
      <c r="D440" s="1" t="s">
        <v>763</v>
      </c>
      <c r="E440" s="1" t="s">
        <v>297</v>
      </c>
      <c r="F440" s="38" t="s">
        <v>940</v>
      </c>
      <c r="G440" s="1">
        <v>2302259</v>
      </c>
      <c r="H440" s="1">
        <v>6167690</v>
      </c>
      <c r="I440" s="1">
        <v>0</v>
      </c>
      <c r="J440" s="1">
        <v>6167690</v>
      </c>
    </row>
    <row r="441" spans="1:10" x14ac:dyDescent="0.25">
      <c r="A441" s="1">
        <v>440</v>
      </c>
      <c r="B441" s="1">
        <f t="shared" si="16"/>
        <v>8</v>
      </c>
      <c r="C441" s="1" t="str">
        <f t="shared" si="17"/>
        <v>7205</v>
      </c>
      <c r="D441" s="1" t="s">
        <v>764</v>
      </c>
      <c r="E441" s="1" t="s">
        <v>470</v>
      </c>
      <c r="F441" s="38" t="s">
        <v>940</v>
      </c>
      <c r="G441" s="1">
        <v>0</v>
      </c>
      <c r="H441" s="1">
        <v>361500</v>
      </c>
      <c r="I441" s="1">
        <v>0</v>
      </c>
      <c r="J441" s="1">
        <v>361500</v>
      </c>
    </row>
    <row r="442" spans="1:10" x14ac:dyDescent="0.25">
      <c r="A442" s="1">
        <v>441</v>
      </c>
      <c r="B442" s="1">
        <f t="shared" si="16"/>
        <v>8</v>
      </c>
      <c r="C442" s="1" t="str">
        <f t="shared" si="17"/>
        <v>7205</v>
      </c>
      <c r="D442" s="1" t="s">
        <v>766</v>
      </c>
      <c r="E442" s="1" t="s">
        <v>765</v>
      </c>
      <c r="F442" s="38" t="s">
        <v>940</v>
      </c>
      <c r="G442" s="1">
        <v>0</v>
      </c>
      <c r="H442" s="1">
        <v>270000</v>
      </c>
      <c r="I442" s="1">
        <v>270000</v>
      </c>
      <c r="J442" s="1">
        <v>0</v>
      </c>
    </row>
    <row r="443" spans="1:10" x14ac:dyDescent="0.25">
      <c r="A443" s="1">
        <v>442</v>
      </c>
      <c r="B443" s="1">
        <f t="shared" si="16"/>
        <v>8</v>
      </c>
      <c r="C443" s="1" t="str">
        <f t="shared" si="17"/>
        <v>7207</v>
      </c>
      <c r="D443" s="1" t="s">
        <v>824</v>
      </c>
      <c r="E443" s="1" t="s">
        <v>72</v>
      </c>
      <c r="F443" s="38" t="s">
        <v>940</v>
      </c>
      <c r="G443" s="1">
        <v>1026367</v>
      </c>
      <c r="H443" s="1">
        <v>0</v>
      </c>
      <c r="I443" s="1">
        <v>0</v>
      </c>
      <c r="J443" s="1">
        <v>0</v>
      </c>
    </row>
    <row r="444" spans="1:10" x14ac:dyDescent="0.25">
      <c r="A444" s="1">
        <v>443</v>
      </c>
      <c r="B444" s="1">
        <f t="shared" si="16"/>
        <v>8</v>
      </c>
      <c r="C444" s="1" t="str">
        <f t="shared" si="17"/>
        <v>7207</v>
      </c>
      <c r="D444" s="1" t="s">
        <v>767</v>
      </c>
      <c r="E444" s="1" t="s">
        <v>768</v>
      </c>
      <c r="F444" s="38" t="s">
        <v>940</v>
      </c>
      <c r="G444" s="1">
        <v>1944479</v>
      </c>
      <c r="H444" s="1">
        <v>4219653</v>
      </c>
      <c r="I444" s="1">
        <v>4219653</v>
      </c>
      <c r="J444" s="1">
        <v>0</v>
      </c>
    </row>
    <row r="445" spans="1:10" x14ac:dyDescent="0.25">
      <c r="A445" s="1">
        <v>444</v>
      </c>
      <c r="B445" s="1">
        <f t="shared" si="16"/>
        <v>8</v>
      </c>
      <c r="C445" s="1" t="str">
        <f t="shared" si="17"/>
        <v>7295</v>
      </c>
      <c r="D445" s="1" t="s">
        <v>769</v>
      </c>
      <c r="E445" s="1" t="s">
        <v>770</v>
      </c>
      <c r="F445" s="38" t="s">
        <v>940</v>
      </c>
      <c r="G445" s="1">
        <v>2150000</v>
      </c>
      <c r="H445" s="1">
        <v>2742666</v>
      </c>
      <c r="I445" s="1">
        <v>0</v>
      </c>
      <c r="J445" s="1">
        <v>2742666</v>
      </c>
    </row>
    <row r="446" spans="1:10" x14ac:dyDescent="0.25">
      <c r="A446" s="1">
        <v>445</v>
      </c>
      <c r="B446" s="1">
        <f t="shared" si="16"/>
        <v>8</v>
      </c>
      <c r="C446" s="1" t="str">
        <f t="shared" si="17"/>
        <v>7302</v>
      </c>
      <c r="D446" s="1" t="s">
        <v>772</v>
      </c>
      <c r="E446" s="1" t="s">
        <v>771</v>
      </c>
      <c r="F446" s="38" t="s">
        <v>940</v>
      </c>
      <c r="G446" s="1">
        <v>20000</v>
      </c>
      <c r="H446" s="1">
        <v>1149048.8400000001</v>
      </c>
      <c r="I446" s="1">
        <v>51450</v>
      </c>
      <c r="J446" s="1">
        <v>1097598.8400000001</v>
      </c>
    </row>
    <row r="447" spans="1:10" x14ac:dyDescent="0.25">
      <c r="A447" s="1">
        <v>446</v>
      </c>
      <c r="B447" s="1">
        <f t="shared" si="16"/>
        <v>8</v>
      </c>
      <c r="C447" s="1" t="str">
        <f t="shared" si="17"/>
        <v>7302</v>
      </c>
      <c r="D447" s="1" t="s">
        <v>825</v>
      </c>
      <c r="E447" s="1" t="s">
        <v>838</v>
      </c>
      <c r="F447" s="38" t="s">
        <v>940</v>
      </c>
      <c r="G447" s="1">
        <v>318478</v>
      </c>
      <c r="H447" s="1">
        <v>0</v>
      </c>
      <c r="I447" s="1">
        <v>0</v>
      </c>
      <c r="J447" s="1">
        <v>0</v>
      </c>
    </row>
    <row r="448" spans="1:10" x14ac:dyDescent="0.25">
      <c r="A448" s="1">
        <v>447</v>
      </c>
      <c r="B448" s="1">
        <f t="shared" si="16"/>
        <v>8</v>
      </c>
      <c r="C448" s="1" t="str">
        <f t="shared" si="17"/>
        <v>7302</v>
      </c>
      <c r="D448" s="1" t="s">
        <v>773</v>
      </c>
      <c r="E448" s="1" t="s">
        <v>528</v>
      </c>
      <c r="F448" s="38" t="s">
        <v>940</v>
      </c>
      <c r="G448" s="1">
        <v>10000</v>
      </c>
      <c r="H448" s="1">
        <v>50000</v>
      </c>
      <c r="I448" s="1">
        <v>50000</v>
      </c>
      <c r="J448" s="1">
        <v>0</v>
      </c>
    </row>
    <row r="449" spans="1:10" x14ac:dyDescent="0.25">
      <c r="A449" s="1">
        <v>448</v>
      </c>
      <c r="B449" s="1">
        <f t="shared" si="16"/>
        <v>8</v>
      </c>
      <c r="C449" s="1" t="str">
        <f t="shared" si="17"/>
        <v>7302</v>
      </c>
      <c r="D449" s="1" t="s">
        <v>774</v>
      </c>
      <c r="E449" s="1" t="s">
        <v>190</v>
      </c>
      <c r="F449" s="38" t="s">
        <v>940</v>
      </c>
      <c r="G449" s="1">
        <v>0</v>
      </c>
      <c r="H449" s="1">
        <v>1831267</v>
      </c>
      <c r="I449" s="1">
        <v>53350</v>
      </c>
      <c r="J449" s="1">
        <v>1777917</v>
      </c>
    </row>
    <row r="450" spans="1:10" x14ac:dyDescent="0.25">
      <c r="A450" s="1">
        <v>449</v>
      </c>
      <c r="B450" s="1">
        <f t="shared" si="16"/>
        <v>8</v>
      </c>
      <c r="C450" s="1" t="str">
        <f t="shared" si="17"/>
        <v>7302</v>
      </c>
      <c r="D450" s="1" t="s">
        <v>775</v>
      </c>
      <c r="E450" s="1" t="s">
        <v>502</v>
      </c>
      <c r="F450" s="38" t="s">
        <v>940</v>
      </c>
      <c r="G450" s="1">
        <v>0</v>
      </c>
      <c r="H450" s="1">
        <v>30000</v>
      </c>
      <c r="I450" s="1">
        <v>0</v>
      </c>
      <c r="J450" s="1">
        <v>30000</v>
      </c>
    </row>
    <row r="451" spans="1:10" x14ac:dyDescent="0.25">
      <c r="A451" s="1">
        <v>450</v>
      </c>
      <c r="B451" s="1">
        <f t="shared" si="16"/>
        <v>8</v>
      </c>
      <c r="C451" s="1" t="str">
        <f t="shared" si="17"/>
        <v>7302</v>
      </c>
      <c r="D451" s="1" t="s">
        <v>776</v>
      </c>
      <c r="E451" s="1" t="s">
        <v>40</v>
      </c>
      <c r="F451" s="38" t="s">
        <v>940</v>
      </c>
      <c r="G451" s="1">
        <v>8494853</v>
      </c>
      <c r="H451" s="1">
        <v>3772525.13</v>
      </c>
      <c r="I451" s="1">
        <v>2000000</v>
      </c>
      <c r="J451" s="1">
        <v>1772525.13</v>
      </c>
    </row>
    <row r="452" spans="1:10" x14ac:dyDescent="0.25">
      <c r="A452" s="1">
        <v>451</v>
      </c>
      <c r="B452" s="1">
        <f t="shared" ref="B452:B475" si="18">LEN(D452)</f>
        <v>8</v>
      </c>
      <c r="C452" s="1" t="str">
        <f t="shared" si="17"/>
        <v>7303</v>
      </c>
      <c r="D452" s="1" t="s">
        <v>777</v>
      </c>
      <c r="E452" s="1" t="s">
        <v>105</v>
      </c>
      <c r="F452" s="38" t="s">
        <v>940</v>
      </c>
      <c r="G452" s="1">
        <v>15384908.33</v>
      </c>
      <c r="H452" s="1">
        <v>26183750.420000002</v>
      </c>
      <c r="I452" s="1">
        <v>5919500.9100000001</v>
      </c>
      <c r="J452" s="1">
        <v>20264249.510000002</v>
      </c>
    </row>
    <row r="453" spans="1:10" x14ac:dyDescent="0.25">
      <c r="A453" s="1">
        <v>452</v>
      </c>
      <c r="B453" s="1">
        <f t="shared" si="18"/>
        <v>8</v>
      </c>
      <c r="C453" s="1" t="str">
        <f t="shared" ref="C453:C475" si="19">MID(D453,1,4)</f>
        <v>7303</v>
      </c>
      <c r="D453" s="1" t="s">
        <v>778</v>
      </c>
      <c r="E453" s="1" t="s">
        <v>109</v>
      </c>
      <c r="F453" s="38" t="s">
        <v>940</v>
      </c>
      <c r="G453" s="1">
        <v>202499.99</v>
      </c>
      <c r="H453" s="1">
        <v>84000</v>
      </c>
      <c r="I453" s="1">
        <v>84000</v>
      </c>
      <c r="J453" s="1">
        <v>0</v>
      </c>
    </row>
    <row r="454" spans="1:10" x14ac:dyDescent="0.25">
      <c r="A454" s="1">
        <v>453</v>
      </c>
      <c r="B454" s="1">
        <f t="shared" si="18"/>
        <v>8</v>
      </c>
      <c r="C454" s="1" t="str">
        <f t="shared" si="19"/>
        <v>7303</v>
      </c>
      <c r="D454" s="1" t="s">
        <v>826</v>
      </c>
      <c r="E454" s="1" t="s">
        <v>112</v>
      </c>
      <c r="F454" s="38" t="s">
        <v>940</v>
      </c>
      <c r="G454" s="1">
        <v>440999.96</v>
      </c>
      <c r="H454" s="1">
        <v>0</v>
      </c>
      <c r="I454" s="1">
        <v>0</v>
      </c>
      <c r="J454" s="1">
        <v>0</v>
      </c>
    </row>
    <row r="455" spans="1:10" x14ac:dyDescent="0.25">
      <c r="A455" s="1">
        <v>454</v>
      </c>
      <c r="B455" s="1">
        <f t="shared" si="18"/>
        <v>8</v>
      </c>
      <c r="C455" s="1" t="str">
        <f t="shared" si="19"/>
        <v>7303</v>
      </c>
      <c r="D455" s="1" t="s">
        <v>827</v>
      </c>
      <c r="E455" s="1" t="s">
        <v>40</v>
      </c>
      <c r="F455" s="38" t="s">
        <v>940</v>
      </c>
      <c r="G455" s="1">
        <v>20000</v>
      </c>
      <c r="H455" s="1">
        <v>0</v>
      </c>
      <c r="I455" s="1">
        <v>0</v>
      </c>
      <c r="J455" s="1">
        <v>0</v>
      </c>
    </row>
    <row r="456" spans="1:10" x14ac:dyDescent="0.25">
      <c r="A456" s="1">
        <v>455</v>
      </c>
      <c r="B456" s="1">
        <f t="shared" si="18"/>
        <v>8</v>
      </c>
      <c r="C456" s="1" t="str">
        <f t="shared" si="19"/>
        <v>7304</v>
      </c>
      <c r="D456" s="1" t="s">
        <v>779</v>
      </c>
      <c r="E456" s="1" t="s">
        <v>551</v>
      </c>
      <c r="F456" s="38" t="s">
        <v>940</v>
      </c>
      <c r="G456" s="1">
        <v>2082000</v>
      </c>
      <c r="H456" s="1">
        <v>2248499.91</v>
      </c>
      <c r="I456" s="1">
        <v>0</v>
      </c>
      <c r="J456" s="1">
        <v>2248499.91</v>
      </c>
    </row>
    <row r="457" spans="1:10" x14ac:dyDescent="0.25">
      <c r="A457" s="1">
        <v>456</v>
      </c>
      <c r="B457" s="1">
        <f t="shared" si="18"/>
        <v>8</v>
      </c>
      <c r="C457" s="1" t="str">
        <f t="shared" si="19"/>
        <v>7304</v>
      </c>
      <c r="D457" s="1" t="s">
        <v>780</v>
      </c>
      <c r="E457" s="1" t="s">
        <v>553</v>
      </c>
      <c r="F457" s="38" t="s">
        <v>940</v>
      </c>
      <c r="G457" s="1">
        <v>781075</v>
      </c>
      <c r="H457" s="1">
        <v>23832191.190000001</v>
      </c>
      <c r="I457" s="1">
        <v>8304000</v>
      </c>
      <c r="J457" s="1">
        <v>15528191.189999999</v>
      </c>
    </row>
    <row r="458" spans="1:10" x14ac:dyDescent="0.25">
      <c r="A458" s="1">
        <v>457</v>
      </c>
      <c r="B458" s="1">
        <f t="shared" si="18"/>
        <v>8</v>
      </c>
      <c r="C458" s="1" t="str">
        <f t="shared" si="19"/>
        <v>7304</v>
      </c>
      <c r="D458" s="1" t="s">
        <v>781</v>
      </c>
      <c r="E458" s="1" t="s">
        <v>40</v>
      </c>
      <c r="F458" s="38" t="s">
        <v>940</v>
      </c>
      <c r="G458" s="1">
        <v>0</v>
      </c>
      <c r="H458" s="1">
        <v>1805210.07</v>
      </c>
      <c r="I458" s="1">
        <v>1450000</v>
      </c>
      <c r="J458" s="1">
        <v>355210.07</v>
      </c>
    </row>
    <row r="459" spans="1:10" x14ac:dyDescent="0.25">
      <c r="A459" s="1">
        <v>458</v>
      </c>
      <c r="B459" s="1">
        <f t="shared" si="18"/>
        <v>8</v>
      </c>
      <c r="C459" s="1" t="str">
        <f t="shared" si="19"/>
        <v>7305</v>
      </c>
      <c r="D459" s="1" t="s">
        <v>782</v>
      </c>
      <c r="E459" s="1" t="s">
        <v>783</v>
      </c>
      <c r="F459" s="38" t="s">
        <v>940</v>
      </c>
      <c r="G459" s="1">
        <v>17931761</v>
      </c>
      <c r="H459" s="1">
        <v>26200529.27</v>
      </c>
      <c r="I459" s="1">
        <v>0</v>
      </c>
      <c r="J459" s="1">
        <v>26200529.27</v>
      </c>
    </row>
    <row r="460" spans="1:10" x14ac:dyDescent="0.25">
      <c r="A460" s="1">
        <v>459</v>
      </c>
      <c r="B460" s="1">
        <f t="shared" si="18"/>
        <v>8</v>
      </c>
      <c r="C460" s="1" t="str">
        <f t="shared" si="19"/>
        <v>7305</v>
      </c>
      <c r="D460" s="1" t="s">
        <v>784</v>
      </c>
      <c r="E460" s="1" t="s">
        <v>785</v>
      </c>
      <c r="F460" s="38" t="s">
        <v>940</v>
      </c>
      <c r="G460" s="1">
        <v>5809812</v>
      </c>
      <c r="H460" s="1">
        <v>5809821</v>
      </c>
      <c r="I460" s="1">
        <v>0</v>
      </c>
      <c r="J460" s="1">
        <v>5809821</v>
      </c>
    </row>
    <row r="461" spans="1:10" x14ac:dyDescent="0.25">
      <c r="A461" s="1">
        <v>460</v>
      </c>
      <c r="B461" s="1">
        <f t="shared" si="18"/>
        <v>8</v>
      </c>
      <c r="C461" s="1" t="str">
        <f t="shared" si="19"/>
        <v>7305</v>
      </c>
      <c r="D461" s="1" t="s">
        <v>786</v>
      </c>
      <c r="E461" s="1" t="s">
        <v>787</v>
      </c>
      <c r="F461" s="38" t="s">
        <v>940</v>
      </c>
      <c r="G461" s="1">
        <v>0</v>
      </c>
      <c r="H461" s="1">
        <v>270725</v>
      </c>
      <c r="I461" s="1">
        <v>0</v>
      </c>
      <c r="J461" s="1">
        <v>270725</v>
      </c>
    </row>
    <row r="462" spans="1:10" x14ac:dyDescent="0.25">
      <c r="A462" s="1">
        <v>461</v>
      </c>
      <c r="B462" s="1">
        <f t="shared" si="18"/>
        <v>8</v>
      </c>
      <c r="C462" s="1" t="str">
        <f t="shared" si="19"/>
        <v>7306</v>
      </c>
      <c r="D462" s="1" t="s">
        <v>788</v>
      </c>
      <c r="E462" s="1" t="s">
        <v>567</v>
      </c>
      <c r="F462" s="38" t="s">
        <v>940</v>
      </c>
      <c r="G462" s="1">
        <v>0</v>
      </c>
      <c r="H462" s="1">
        <v>32604</v>
      </c>
      <c r="I462" s="1">
        <v>0</v>
      </c>
      <c r="J462" s="1">
        <v>32604</v>
      </c>
    </row>
    <row r="463" spans="1:10" x14ac:dyDescent="0.25">
      <c r="A463" s="1">
        <v>462</v>
      </c>
      <c r="B463" s="1">
        <f t="shared" si="18"/>
        <v>8</v>
      </c>
      <c r="C463" s="1" t="str">
        <f t="shared" si="19"/>
        <v>7306</v>
      </c>
      <c r="D463" s="1" t="s">
        <v>789</v>
      </c>
      <c r="E463" s="1" t="s">
        <v>570</v>
      </c>
      <c r="F463" s="38" t="s">
        <v>940</v>
      </c>
      <c r="G463" s="1">
        <v>3097771</v>
      </c>
      <c r="H463" s="1">
        <v>1889652.92</v>
      </c>
      <c r="I463" s="1">
        <v>1607276.92</v>
      </c>
      <c r="J463" s="1">
        <v>282376</v>
      </c>
    </row>
    <row r="464" spans="1:10" x14ac:dyDescent="0.25">
      <c r="A464" s="1">
        <v>463</v>
      </c>
      <c r="B464" s="1">
        <f t="shared" si="18"/>
        <v>8</v>
      </c>
      <c r="C464" s="1" t="str">
        <f t="shared" si="19"/>
        <v>7306</v>
      </c>
      <c r="D464" s="1" t="s">
        <v>790</v>
      </c>
      <c r="E464" s="1" t="s">
        <v>574</v>
      </c>
      <c r="F464" s="38" t="s">
        <v>940</v>
      </c>
      <c r="G464" s="1">
        <v>94748147</v>
      </c>
      <c r="H464" s="1">
        <v>53693155.909999996</v>
      </c>
      <c r="I464" s="1">
        <v>1085300</v>
      </c>
      <c r="J464" s="1">
        <v>52607855.909999996</v>
      </c>
    </row>
    <row r="465" spans="1:10" x14ac:dyDescent="0.25">
      <c r="A465" s="1">
        <v>464</v>
      </c>
      <c r="B465" s="1">
        <f t="shared" si="18"/>
        <v>8</v>
      </c>
      <c r="C465" s="1" t="str">
        <f t="shared" si="19"/>
        <v>7306</v>
      </c>
      <c r="D465" s="1" t="s">
        <v>791</v>
      </c>
      <c r="E465" s="1" t="s">
        <v>576</v>
      </c>
      <c r="F465" s="38" t="s">
        <v>940</v>
      </c>
      <c r="G465" s="1">
        <v>730228</v>
      </c>
      <c r="H465" s="1">
        <v>793437</v>
      </c>
      <c r="I465" s="1">
        <v>0</v>
      </c>
      <c r="J465" s="1">
        <v>793437</v>
      </c>
    </row>
    <row r="466" spans="1:10" x14ac:dyDescent="0.25">
      <c r="A466" s="1">
        <v>465</v>
      </c>
      <c r="B466" s="1">
        <f t="shared" si="18"/>
        <v>8</v>
      </c>
      <c r="C466" s="1" t="str">
        <f t="shared" si="19"/>
        <v>7306</v>
      </c>
      <c r="D466" s="1" t="s">
        <v>792</v>
      </c>
      <c r="E466" s="1" t="s">
        <v>578</v>
      </c>
      <c r="F466" s="38" t="s">
        <v>940</v>
      </c>
      <c r="G466" s="1">
        <v>989450.03</v>
      </c>
      <c r="H466" s="1">
        <v>229259</v>
      </c>
      <c r="I466" s="1">
        <v>0</v>
      </c>
      <c r="J466" s="1">
        <v>229259</v>
      </c>
    </row>
    <row r="467" spans="1:10" x14ac:dyDescent="0.25">
      <c r="A467" s="1">
        <v>466</v>
      </c>
      <c r="B467" s="1">
        <f t="shared" si="18"/>
        <v>8</v>
      </c>
      <c r="C467" s="1" t="str">
        <f t="shared" si="19"/>
        <v>7306</v>
      </c>
      <c r="D467" s="1" t="s">
        <v>794</v>
      </c>
      <c r="E467" s="1" t="s">
        <v>793</v>
      </c>
      <c r="F467" s="38" t="s">
        <v>940</v>
      </c>
      <c r="G467" s="1">
        <v>0</v>
      </c>
      <c r="H467" s="1">
        <v>4048589.23</v>
      </c>
      <c r="I467" s="1">
        <v>2704648</v>
      </c>
      <c r="J467" s="1">
        <v>1343941.23</v>
      </c>
    </row>
    <row r="468" spans="1:10" x14ac:dyDescent="0.25">
      <c r="A468" s="1">
        <v>467</v>
      </c>
      <c r="B468" s="1">
        <f t="shared" si="18"/>
        <v>8</v>
      </c>
      <c r="C468" s="1" t="str">
        <f t="shared" si="19"/>
        <v>7306</v>
      </c>
      <c r="D468" s="1" t="s">
        <v>795</v>
      </c>
      <c r="E468" s="1" t="s">
        <v>585</v>
      </c>
      <c r="F468" s="38" t="s">
        <v>940</v>
      </c>
      <c r="G468" s="1">
        <v>3869283.98</v>
      </c>
      <c r="H468" s="1">
        <v>9550430.1799999997</v>
      </c>
      <c r="I468" s="1">
        <v>105210.07</v>
      </c>
      <c r="J468" s="1">
        <v>9445220.1099999994</v>
      </c>
    </row>
    <row r="469" spans="1:10" x14ac:dyDescent="0.25">
      <c r="A469" s="1">
        <v>468</v>
      </c>
      <c r="B469" s="1">
        <f t="shared" si="18"/>
        <v>8</v>
      </c>
      <c r="C469" s="1" t="str">
        <f t="shared" si="19"/>
        <v>7306</v>
      </c>
      <c r="D469" s="1" t="s">
        <v>796</v>
      </c>
      <c r="E469" s="1" t="s">
        <v>594</v>
      </c>
      <c r="F469" s="38" t="s">
        <v>940</v>
      </c>
      <c r="G469" s="1">
        <v>0</v>
      </c>
      <c r="H469" s="1">
        <v>9904139.4800000004</v>
      </c>
      <c r="I469" s="1">
        <v>1950000</v>
      </c>
      <c r="J469" s="1">
        <v>7954139.4800000004</v>
      </c>
    </row>
    <row r="470" spans="1:10" x14ac:dyDescent="0.25">
      <c r="A470" s="1">
        <v>469</v>
      </c>
      <c r="B470" s="1">
        <f t="shared" si="18"/>
        <v>8</v>
      </c>
      <c r="C470" s="1" t="str">
        <f t="shared" si="19"/>
        <v>7306</v>
      </c>
      <c r="D470" s="1" t="s">
        <v>797</v>
      </c>
      <c r="E470" s="1" t="s">
        <v>685</v>
      </c>
      <c r="F470" s="38" t="s">
        <v>940</v>
      </c>
      <c r="G470" s="1">
        <v>0</v>
      </c>
      <c r="H470" s="1">
        <v>320760</v>
      </c>
      <c r="I470" s="1">
        <v>71280</v>
      </c>
      <c r="J470" s="1">
        <v>249480</v>
      </c>
    </row>
    <row r="471" spans="1:10" x14ac:dyDescent="0.25">
      <c r="A471" s="1">
        <v>470</v>
      </c>
      <c r="B471" s="1">
        <f t="shared" si="18"/>
        <v>8</v>
      </c>
      <c r="C471" s="1" t="str">
        <f t="shared" si="19"/>
        <v>7306</v>
      </c>
      <c r="D471" s="1" t="s">
        <v>798</v>
      </c>
      <c r="E471" s="1" t="s">
        <v>687</v>
      </c>
      <c r="F471" s="38" t="s">
        <v>940</v>
      </c>
      <c r="G471" s="1">
        <v>0</v>
      </c>
      <c r="H471" s="1">
        <v>10197709.140000001</v>
      </c>
      <c r="I471" s="1">
        <v>0</v>
      </c>
      <c r="J471" s="1">
        <v>10197709.140000001</v>
      </c>
    </row>
    <row r="472" spans="1:10" x14ac:dyDescent="0.25">
      <c r="A472" s="1">
        <v>471</v>
      </c>
      <c r="B472" s="1">
        <f t="shared" si="18"/>
        <v>8</v>
      </c>
      <c r="C472" s="1" t="str">
        <f t="shared" si="19"/>
        <v>7306</v>
      </c>
      <c r="D472" s="1" t="s">
        <v>799</v>
      </c>
      <c r="E472" s="1" t="s">
        <v>598</v>
      </c>
      <c r="F472" s="38" t="s">
        <v>940</v>
      </c>
      <c r="G472" s="1">
        <v>0</v>
      </c>
      <c r="H472" s="1">
        <v>370500</v>
      </c>
      <c r="I472" s="1">
        <v>370500</v>
      </c>
      <c r="J472" s="1">
        <v>0</v>
      </c>
    </row>
    <row r="473" spans="1:10" x14ac:dyDescent="0.25">
      <c r="A473" s="1">
        <v>472</v>
      </c>
      <c r="B473" s="1">
        <f t="shared" si="18"/>
        <v>8</v>
      </c>
      <c r="C473" s="1" t="str">
        <f t="shared" si="19"/>
        <v>7360</v>
      </c>
      <c r="D473" s="1" t="s">
        <v>800</v>
      </c>
      <c r="E473" s="1" t="s">
        <v>112</v>
      </c>
      <c r="F473" s="38" t="s">
        <v>940</v>
      </c>
      <c r="G473" s="1">
        <v>0</v>
      </c>
      <c r="H473" s="1">
        <v>116025</v>
      </c>
      <c r="I473" s="1">
        <v>116025</v>
      </c>
      <c r="J473" s="1">
        <v>0</v>
      </c>
    </row>
    <row r="474" spans="1:10" x14ac:dyDescent="0.25">
      <c r="A474" s="1">
        <v>473</v>
      </c>
      <c r="B474" s="1">
        <f t="shared" si="18"/>
        <v>8</v>
      </c>
      <c r="C474" s="1" t="str">
        <f t="shared" si="19"/>
        <v>7401</v>
      </c>
      <c r="D474" s="1" t="s">
        <v>802</v>
      </c>
      <c r="E474" s="1" t="s">
        <v>801</v>
      </c>
      <c r="F474" s="38" t="s">
        <v>940</v>
      </c>
      <c r="G474" s="1">
        <v>0</v>
      </c>
      <c r="H474" s="1">
        <v>1498446651.4000001</v>
      </c>
      <c r="I474" s="1">
        <v>1498446651.4000001</v>
      </c>
      <c r="J474" s="1">
        <v>0</v>
      </c>
    </row>
    <row r="475" spans="1:10" x14ac:dyDescent="0.25">
      <c r="A475" s="1">
        <v>474</v>
      </c>
      <c r="B475" s="1">
        <f t="shared" si="18"/>
        <v>8</v>
      </c>
      <c r="C475" s="1" t="str">
        <f t="shared" si="19"/>
        <v>9999</v>
      </c>
      <c r="D475" s="1" t="s">
        <v>805</v>
      </c>
      <c r="E475" s="1" t="s">
        <v>806</v>
      </c>
      <c r="F475" s="39" t="s">
        <v>941</v>
      </c>
      <c r="G475" s="1">
        <v>682443014.75</v>
      </c>
      <c r="H475" s="1">
        <v>0</v>
      </c>
      <c r="I475" s="1">
        <v>0</v>
      </c>
      <c r="J475" s="1">
        <v>1130666906.26</v>
      </c>
    </row>
    <row r="477" spans="1:10" x14ac:dyDescent="0.25">
      <c r="G477" s="1">
        <f>SUBTOTAL(9,G1:G475)</f>
        <v>-5.8412551879882813E-6</v>
      </c>
      <c r="H477" s="1">
        <f t="shared" ref="H477:J477" si="20">SUBTOTAL(9,H1:H475)</f>
        <v>862597610118.85999</v>
      </c>
      <c r="I477" s="1">
        <f t="shared" si="20"/>
        <v>862597610118.86023</v>
      </c>
      <c r="J477" s="1">
        <f t="shared" si="20"/>
        <v>-1.2874603271484375E-5</v>
      </c>
    </row>
    <row r="479" spans="1:10" x14ac:dyDescent="0.25">
      <c r="F479" s="2" t="s">
        <v>942</v>
      </c>
      <c r="G479" s="1">
        <f>SUM(G2:G210)</f>
        <v>7.4505805969238281E-7</v>
      </c>
      <c r="J479" s="1">
        <f>SUM(J2:J210)</f>
        <v>-2.86102294921875E-6</v>
      </c>
    </row>
    <row r="480" spans="1:10" x14ac:dyDescent="0.25">
      <c r="F480" s="2" t="s">
        <v>943</v>
      </c>
      <c r="G480" s="1">
        <f>SUM(G211:G475)</f>
        <v>-5.8412551879882813E-6</v>
      </c>
      <c r="J480" s="1">
        <f>SUM(J211:J475)</f>
        <v>-1.0967254638671875E-5</v>
      </c>
    </row>
  </sheetData>
  <sortState xmlns:xlrd2="http://schemas.microsoft.com/office/spreadsheetml/2017/richdata2" ref="A2:J475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19F57-DDF6-B64D-B069-3DB2CBA4A74F}">
  <dimension ref="A3:D115"/>
  <sheetViews>
    <sheetView workbookViewId="0"/>
  </sheetViews>
  <sheetFormatPr baseColWidth="10" defaultColWidth="10.85546875" defaultRowHeight="15" x14ac:dyDescent="0.25"/>
  <cols>
    <col min="1" max="1" width="34.28515625" style="1" bestFit="1" customWidth="1"/>
    <col min="2" max="2" width="42.28515625" style="1" bestFit="1" customWidth="1"/>
    <col min="3" max="3" width="20.7109375" style="1" bestFit="1" customWidth="1"/>
    <col min="4" max="4" width="21.85546875" style="1" bestFit="1" customWidth="1"/>
    <col min="5" max="16384" width="10.85546875" style="1"/>
  </cols>
  <sheetData>
    <row r="3" spans="1:4" x14ac:dyDescent="0.25">
      <c r="A3" s="5" t="s">
        <v>959</v>
      </c>
      <c r="B3" s="3" t="s">
        <v>944</v>
      </c>
      <c r="C3" s="1" t="s">
        <v>949</v>
      </c>
      <c r="D3" s="1" t="s">
        <v>950</v>
      </c>
    </row>
    <row r="4" spans="1:4" x14ac:dyDescent="0.25">
      <c r="A4" s="2" t="s">
        <v>960</v>
      </c>
      <c r="B4" s="4" t="s">
        <v>840</v>
      </c>
      <c r="C4" s="1">
        <v>4028075</v>
      </c>
      <c r="D4" s="1">
        <v>1946675</v>
      </c>
    </row>
    <row r="5" spans="1:4" x14ac:dyDescent="0.25">
      <c r="A5" s="1" t="s">
        <v>960</v>
      </c>
      <c r="B5" s="4" t="s">
        <v>841</v>
      </c>
      <c r="C5" s="1">
        <v>130380300.64</v>
      </c>
      <c r="D5" s="1">
        <v>261494277.96000004</v>
      </c>
    </row>
    <row r="6" spans="1:4" x14ac:dyDescent="0.25">
      <c r="A6" s="1" t="s">
        <v>960</v>
      </c>
      <c r="B6" s="4" t="s">
        <v>842</v>
      </c>
      <c r="C6" s="1">
        <v>423245553.63999999</v>
      </c>
      <c r="D6" s="1">
        <v>17545171.199999999</v>
      </c>
    </row>
    <row r="7" spans="1:4" x14ac:dyDescent="0.25">
      <c r="A7" s="1" t="s">
        <v>961</v>
      </c>
      <c r="B7" s="4" t="s">
        <v>843</v>
      </c>
      <c r="C7" s="1">
        <v>1667183934.9200001</v>
      </c>
      <c r="D7" s="1">
        <v>1984279719.5699999</v>
      </c>
    </row>
    <row r="8" spans="1:4" x14ac:dyDescent="0.25">
      <c r="A8" s="1" t="s">
        <v>961</v>
      </c>
      <c r="B8" s="4" t="s">
        <v>844</v>
      </c>
      <c r="C8" s="1">
        <v>0</v>
      </c>
      <c r="D8" s="1">
        <v>0</v>
      </c>
    </row>
    <row r="9" spans="1:4" x14ac:dyDescent="0.25">
      <c r="A9" s="1" t="s">
        <v>962</v>
      </c>
      <c r="B9" s="4" t="s">
        <v>845</v>
      </c>
      <c r="C9" s="1">
        <v>0</v>
      </c>
      <c r="D9" s="1">
        <v>0</v>
      </c>
    </row>
    <row r="10" spans="1:4" x14ac:dyDescent="0.25">
      <c r="A10" s="1" t="s">
        <v>963</v>
      </c>
      <c r="B10" s="4" t="s">
        <v>846</v>
      </c>
      <c r="C10" s="1">
        <v>103561406.2</v>
      </c>
      <c r="D10" s="1">
        <v>465271351.24000001</v>
      </c>
    </row>
    <row r="11" spans="1:4" x14ac:dyDescent="0.25">
      <c r="A11" s="1" t="s">
        <v>963</v>
      </c>
      <c r="B11" s="4" t="s">
        <v>847</v>
      </c>
      <c r="C11" s="1">
        <v>2981720</v>
      </c>
      <c r="D11" s="1">
        <v>1200000</v>
      </c>
    </row>
    <row r="12" spans="1:4" x14ac:dyDescent="0.25">
      <c r="A12" s="1" t="s">
        <v>963</v>
      </c>
      <c r="B12" s="4" t="s">
        <v>849</v>
      </c>
      <c r="C12" s="1">
        <v>2766667</v>
      </c>
      <c r="D12" s="1">
        <v>3000386</v>
      </c>
    </row>
    <row r="13" spans="1:4" x14ac:dyDescent="0.25">
      <c r="A13" s="1" t="s">
        <v>963</v>
      </c>
      <c r="B13" s="4" t="s">
        <v>946</v>
      </c>
      <c r="C13" s="1">
        <v>2408000</v>
      </c>
      <c r="D13" s="1">
        <v>0</v>
      </c>
    </row>
    <row r="14" spans="1:4" x14ac:dyDescent="0.25">
      <c r="A14" s="2" t="s">
        <v>848</v>
      </c>
      <c r="B14" s="4" t="s">
        <v>848</v>
      </c>
      <c r="C14" s="1">
        <v>125336000</v>
      </c>
      <c r="D14" s="1">
        <v>0</v>
      </c>
    </row>
    <row r="15" spans="1:4" x14ac:dyDescent="0.25">
      <c r="A15" s="1" t="s">
        <v>964</v>
      </c>
      <c r="B15" s="4" t="s">
        <v>850</v>
      </c>
      <c r="C15" s="1">
        <v>2621974063</v>
      </c>
      <c r="D15" s="1">
        <v>1462597938.7</v>
      </c>
    </row>
    <row r="16" spans="1:4" x14ac:dyDescent="0.25">
      <c r="A16" s="1" t="s">
        <v>964</v>
      </c>
      <c r="B16" s="4" t="s">
        <v>851</v>
      </c>
      <c r="C16" s="1">
        <v>38326980.950000003</v>
      </c>
      <c r="D16" s="1">
        <v>19991607.129999999</v>
      </c>
    </row>
    <row r="17" spans="1:4" x14ac:dyDescent="0.25">
      <c r="A17" s="1" t="s">
        <v>964</v>
      </c>
      <c r="B17" s="4" t="s">
        <v>852</v>
      </c>
      <c r="C17" s="1">
        <v>723114856</v>
      </c>
      <c r="D17" s="1">
        <v>181622032.16999999</v>
      </c>
    </row>
    <row r="18" spans="1:4" x14ac:dyDescent="0.25">
      <c r="A18" s="1" t="s">
        <v>964</v>
      </c>
      <c r="B18" s="4" t="s">
        <v>853</v>
      </c>
      <c r="C18" s="1">
        <v>0</v>
      </c>
      <c r="D18" s="1">
        <v>0</v>
      </c>
    </row>
    <row r="19" spans="1:4" x14ac:dyDescent="0.25">
      <c r="A19" s="1" t="s">
        <v>964</v>
      </c>
      <c r="B19" s="4" t="s">
        <v>854</v>
      </c>
      <c r="C19" s="1">
        <v>683481318</v>
      </c>
      <c r="D19" s="1">
        <v>0</v>
      </c>
    </row>
    <row r="20" spans="1:4" x14ac:dyDescent="0.25">
      <c r="A20" s="1" t="s">
        <v>965</v>
      </c>
      <c r="B20" s="4" t="s">
        <v>855</v>
      </c>
      <c r="C20" s="1">
        <v>875802000</v>
      </c>
      <c r="D20" s="1">
        <v>875802000</v>
      </c>
    </row>
    <row r="21" spans="1:4" x14ac:dyDescent="0.25">
      <c r="A21" s="1" t="s">
        <v>965</v>
      </c>
      <c r="B21" s="4" t="s">
        <v>856</v>
      </c>
      <c r="C21" s="1">
        <v>921687000</v>
      </c>
      <c r="D21" s="1">
        <v>921687000</v>
      </c>
    </row>
    <row r="22" spans="1:4" x14ac:dyDescent="0.25">
      <c r="A22" s="1" t="s">
        <v>965</v>
      </c>
      <c r="B22" s="4" t="s">
        <v>857</v>
      </c>
      <c r="C22" s="1">
        <v>350163865.08999997</v>
      </c>
      <c r="D22" s="1">
        <v>232985044</v>
      </c>
    </row>
    <row r="23" spans="1:4" x14ac:dyDescent="0.25">
      <c r="A23" s="1" t="s">
        <v>965</v>
      </c>
      <c r="B23" s="4" t="s">
        <v>858</v>
      </c>
      <c r="C23" s="1">
        <v>59548171</v>
      </c>
      <c r="D23" s="1">
        <v>59548171</v>
      </c>
    </row>
    <row r="24" spans="1:4" x14ac:dyDescent="0.25">
      <c r="A24" s="1" t="s">
        <v>965</v>
      </c>
      <c r="B24" s="4" t="s">
        <v>859</v>
      </c>
      <c r="C24" s="1">
        <v>9031605</v>
      </c>
      <c r="D24" s="1">
        <v>9031605</v>
      </c>
    </row>
    <row r="25" spans="1:4" x14ac:dyDescent="0.25">
      <c r="A25" s="1" t="s">
        <v>965</v>
      </c>
      <c r="B25" s="4" t="s">
        <v>860</v>
      </c>
      <c r="C25" s="1">
        <v>44767382</v>
      </c>
      <c r="D25" s="1">
        <v>24895917</v>
      </c>
    </row>
    <row r="26" spans="1:4" x14ac:dyDescent="0.25">
      <c r="A26" s="1" t="s">
        <v>965</v>
      </c>
      <c r="B26" s="4" t="s">
        <v>861</v>
      </c>
      <c r="C26" s="1">
        <v>613880000</v>
      </c>
      <c r="D26" s="1">
        <v>84990000</v>
      </c>
    </row>
    <row r="27" spans="1:4" x14ac:dyDescent="0.25">
      <c r="A27" s="1" t="s">
        <v>965</v>
      </c>
      <c r="B27" s="4" t="s">
        <v>863</v>
      </c>
      <c r="C27" s="1">
        <v>-299520187.39999998</v>
      </c>
      <c r="D27" s="1">
        <v>-253435837.40000001</v>
      </c>
    </row>
    <row r="28" spans="1:4" x14ac:dyDescent="0.25">
      <c r="A28" s="1" t="s">
        <v>965</v>
      </c>
      <c r="B28" s="4" t="s">
        <v>862</v>
      </c>
      <c r="C28" s="1">
        <v>-104032136.27</v>
      </c>
      <c r="D28" s="1">
        <v>-77831607</v>
      </c>
    </row>
    <row r="29" spans="1:4" x14ac:dyDescent="0.25">
      <c r="A29" s="1" t="s">
        <v>965</v>
      </c>
      <c r="B29" s="4" t="s">
        <v>865</v>
      </c>
      <c r="C29" s="1">
        <v>-42567206.729999997</v>
      </c>
      <c r="D29" s="1">
        <v>-36757385.729999997</v>
      </c>
    </row>
    <row r="30" spans="1:4" x14ac:dyDescent="0.25">
      <c r="A30" s="1" t="s">
        <v>965</v>
      </c>
      <c r="B30" s="4" t="s">
        <v>864</v>
      </c>
      <c r="C30" s="1">
        <v>-5765428.2000000002</v>
      </c>
      <c r="D30" s="1">
        <v>-4862272.2</v>
      </c>
    </row>
    <row r="31" spans="1:4" x14ac:dyDescent="0.25">
      <c r="A31" s="1" t="s">
        <v>965</v>
      </c>
      <c r="B31" s="4" t="s">
        <v>866</v>
      </c>
      <c r="C31" s="1">
        <v>-23209304.289999999</v>
      </c>
      <c r="D31" s="1">
        <v>-19021444.289999999</v>
      </c>
    </row>
    <row r="32" spans="1:4" x14ac:dyDescent="0.25">
      <c r="A32" s="1" t="s">
        <v>965</v>
      </c>
      <c r="B32" s="4" t="s">
        <v>867</v>
      </c>
      <c r="C32" s="1">
        <v>-109404165</v>
      </c>
      <c r="D32" s="1">
        <v>-84990000</v>
      </c>
    </row>
    <row r="33" spans="1:4" x14ac:dyDescent="0.25">
      <c r="A33" s="1" t="s">
        <v>966</v>
      </c>
      <c r="B33" s="4" t="s">
        <v>868</v>
      </c>
      <c r="C33" s="1">
        <v>150071681</v>
      </c>
      <c r="D33" s="1">
        <v>150071681</v>
      </c>
    </row>
    <row r="34" spans="1:4" x14ac:dyDescent="0.25">
      <c r="A34" s="1" t="s">
        <v>966</v>
      </c>
      <c r="B34" s="4" t="s">
        <v>869</v>
      </c>
      <c r="C34" s="1">
        <v>-60028664</v>
      </c>
      <c r="D34" s="1">
        <v>-45021500</v>
      </c>
    </row>
    <row r="35" spans="1:4" x14ac:dyDescent="0.25">
      <c r="A35" s="1" t="s">
        <v>967</v>
      </c>
      <c r="B35" s="4" t="s">
        <v>952</v>
      </c>
      <c r="C35" s="1">
        <v>-912826000</v>
      </c>
      <c r="D35" s="1">
        <v>-262442640</v>
      </c>
    </row>
    <row r="36" spans="1:4" x14ac:dyDescent="0.25">
      <c r="A36" s="1" t="s">
        <v>967</v>
      </c>
      <c r="B36" s="4" t="s">
        <v>953</v>
      </c>
      <c r="C36" s="1">
        <v>-174999998.65000001</v>
      </c>
      <c r="D36" s="1">
        <v>-361019741.85000002</v>
      </c>
    </row>
    <row r="37" spans="1:4" x14ac:dyDescent="0.25">
      <c r="A37" s="1" t="s">
        <v>967</v>
      </c>
      <c r="B37" s="4" t="s">
        <v>956</v>
      </c>
      <c r="C37" s="1">
        <v>-580504557</v>
      </c>
      <c r="D37" s="1">
        <v>0</v>
      </c>
    </row>
    <row r="38" spans="1:4" x14ac:dyDescent="0.25">
      <c r="A38" s="1" t="s">
        <v>967</v>
      </c>
      <c r="B38" s="4" t="s">
        <v>870</v>
      </c>
      <c r="C38" s="1">
        <v>-14535231.25</v>
      </c>
      <c r="D38" s="1">
        <v>0</v>
      </c>
    </row>
    <row r="39" spans="1:4" x14ac:dyDescent="0.25">
      <c r="A39" s="1" t="s">
        <v>967</v>
      </c>
      <c r="B39" s="4" t="s">
        <v>872</v>
      </c>
      <c r="C39" s="1">
        <v>-13959020.789999999</v>
      </c>
      <c r="D39" s="1">
        <v>-1480140.53</v>
      </c>
    </row>
    <row r="40" spans="1:4" x14ac:dyDescent="0.25">
      <c r="A40" s="1" t="s">
        <v>967</v>
      </c>
      <c r="B40" s="4" t="s">
        <v>871</v>
      </c>
      <c r="C40" s="1">
        <v>-4180063.8</v>
      </c>
      <c r="D40" s="1">
        <v>-9247415.2100000009</v>
      </c>
    </row>
    <row r="41" spans="1:4" x14ac:dyDescent="0.25">
      <c r="A41" s="1" t="s">
        <v>967</v>
      </c>
      <c r="B41" s="4" t="s">
        <v>955</v>
      </c>
      <c r="C41" s="1">
        <v>-1468901.42</v>
      </c>
      <c r="D41" s="1">
        <v>0</v>
      </c>
    </row>
    <row r="42" spans="1:4" x14ac:dyDescent="0.25">
      <c r="A42" s="1" t="s">
        <v>968</v>
      </c>
      <c r="B42" s="4" t="s">
        <v>873</v>
      </c>
      <c r="C42" s="1">
        <v>-827819792.12</v>
      </c>
      <c r="D42" s="1">
        <v>-997399614.91999996</v>
      </c>
    </row>
    <row r="43" spans="1:4" x14ac:dyDescent="0.25">
      <c r="A43" s="1" t="s">
        <v>968</v>
      </c>
      <c r="B43" s="4" t="s">
        <v>951</v>
      </c>
      <c r="C43" s="1">
        <v>-327900244</v>
      </c>
      <c r="D43" s="1">
        <v>-236944448</v>
      </c>
    </row>
    <row r="44" spans="1:4" x14ac:dyDescent="0.25">
      <c r="A44" s="1" t="s">
        <v>968</v>
      </c>
      <c r="B44" s="4" t="s">
        <v>954</v>
      </c>
      <c r="C44" s="1">
        <v>-214948475.58000001</v>
      </c>
      <c r="D44" s="1">
        <v>0</v>
      </c>
    </row>
    <row r="45" spans="1:4" x14ac:dyDescent="0.25">
      <c r="A45" s="1" t="s">
        <v>969</v>
      </c>
      <c r="B45" s="4" t="s">
        <v>874</v>
      </c>
      <c r="C45" s="1">
        <v>-591861748.98000002</v>
      </c>
      <c r="D45" s="1">
        <v>-798335232.29000008</v>
      </c>
    </row>
    <row r="46" spans="1:4" x14ac:dyDescent="0.25">
      <c r="A46" s="1" t="s">
        <v>969</v>
      </c>
      <c r="B46" s="4" t="s">
        <v>875</v>
      </c>
      <c r="C46" s="1">
        <v>-205692330</v>
      </c>
      <c r="D46" s="1">
        <v>0</v>
      </c>
    </row>
    <row r="47" spans="1:4" x14ac:dyDescent="0.25">
      <c r="A47" s="1" t="s">
        <v>970</v>
      </c>
      <c r="B47" s="4" t="s">
        <v>877</v>
      </c>
      <c r="C47" s="1">
        <v>-431053150.00000012</v>
      </c>
      <c r="D47" s="1">
        <v>-372887000</v>
      </c>
    </row>
    <row r="48" spans="1:4" x14ac:dyDescent="0.25">
      <c r="A48" s="1" t="s">
        <v>970</v>
      </c>
      <c r="B48" s="4" t="s">
        <v>879</v>
      </c>
      <c r="C48" s="1">
        <v>-103463875</v>
      </c>
      <c r="D48" s="1">
        <v>-74263794</v>
      </c>
    </row>
    <row r="49" spans="1:4" x14ac:dyDescent="0.25">
      <c r="A49" s="1" t="s">
        <v>970</v>
      </c>
      <c r="B49" s="4" t="s">
        <v>880</v>
      </c>
      <c r="C49" s="1">
        <v>-9940738.75</v>
      </c>
      <c r="D49" s="1">
        <v>-6519846.9800000004</v>
      </c>
    </row>
    <row r="50" spans="1:4" x14ac:dyDescent="0.25">
      <c r="A50" s="1" t="s">
        <v>971</v>
      </c>
      <c r="B50" s="4" t="s">
        <v>876</v>
      </c>
      <c r="C50" s="1">
        <v>0</v>
      </c>
      <c r="D50" s="1">
        <v>-1024202.62</v>
      </c>
    </row>
    <row r="51" spans="1:4" x14ac:dyDescent="0.25">
      <c r="A51" s="1" t="s">
        <v>972</v>
      </c>
      <c r="B51" s="4" t="s">
        <v>878</v>
      </c>
      <c r="C51" s="1">
        <v>-518371000</v>
      </c>
      <c r="D51" s="1">
        <v>-184573000</v>
      </c>
    </row>
    <row r="52" spans="1:4" x14ac:dyDescent="0.25">
      <c r="A52" s="1" t="s">
        <v>973</v>
      </c>
      <c r="B52" s="4" t="s">
        <v>881</v>
      </c>
      <c r="C52" s="1">
        <v>-2100000000</v>
      </c>
      <c r="D52" s="1">
        <v>-600000000</v>
      </c>
    </row>
    <row r="53" spans="1:4" x14ac:dyDescent="0.25">
      <c r="A53" s="1" t="s">
        <v>974</v>
      </c>
      <c r="B53" s="4" t="s">
        <v>882</v>
      </c>
      <c r="C53" s="1">
        <v>-273427630</v>
      </c>
      <c r="D53" s="1">
        <v>-273427630</v>
      </c>
    </row>
    <row r="54" spans="1:4" x14ac:dyDescent="0.25">
      <c r="A54" s="1" t="s">
        <v>975</v>
      </c>
      <c r="B54" s="4" t="s">
        <v>883</v>
      </c>
      <c r="C54" s="1">
        <v>-1687142730.21</v>
      </c>
      <c r="D54" s="1">
        <v>-2056475823.95</v>
      </c>
    </row>
    <row r="55" spans="1:4" x14ac:dyDescent="0.25">
      <c r="A55" s="1" t="s">
        <v>976</v>
      </c>
      <c r="B55" s="4" t="s">
        <v>884</v>
      </c>
      <c r="C55" s="1">
        <v>-10976510630.250002</v>
      </c>
      <c r="D55" s="1">
        <v>-9151430799.3700008</v>
      </c>
    </row>
    <row r="56" spans="1:4" x14ac:dyDescent="0.25">
      <c r="A56" s="1" t="s">
        <v>976</v>
      </c>
      <c r="B56" s="4" t="s">
        <v>885</v>
      </c>
      <c r="C56" s="1">
        <v>82688351.170000002</v>
      </c>
      <c r="D56" s="1">
        <v>144848892.41999999</v>
      </c>
    </row>
    <row r="57" spans="1:4" x14ac:dyDescent="0.25">
      <c r="A57" s="1" t="s">
        <v>977</v>
      </c>
      <c r="B57" s="4" t="s">
        <v>940</v>
      </c>
      <c r="C57" s="1">
        <v>6220105788.9699993</v>
      </c>
      <c r="D57" s="1">
        <v>5068683318.1399984</v>
      </c>
    </row>
    <row r="58" spans="1:4" x14ac:dyDescent="0.25">
      <c r="A58" s="1" t="s">
        <v>978</v>
      </c>
      <c r="B58" s="4" t="s">
        <v>890</v>
      </c>
      <c r="C58" s="1">
        <v>197161667</v>
      </c>
      <c r="D58" s="1">
        <v>163545289</v>
      </c>
    </row>
    <row r="59" spans="1:4" x14ac:dyDescent="0.25">
      <c r="A59" s="1" t="s">
        <v>978</v>
      </c>
      <c r="B59" s="4" t="s">
        <v>895</v>
      </c>
      <c r="C59" s="1">
        <v>113771800</v>
      </c>
      <c r="D59" s="1">
        <v>9108000</v>
      </c>
    </row>
    <row r="60" spans="1:4" x14ac:dyDescent="0.25">
      <c r="A60" s="1" t="s">
        <v>978</v>
      </c>
      <c r="B60" s="4" t="s">
        <v>892</v>
      </c>
      <c r="C60" s="1">
        <v>36704599</v>
      </c>
      <c r="D60" s="1">
        <v>29425514</v>
      </c>
    </row>
    <row r="61" spans="1:4" x14ac:dyDescent="0.25">
      <c r="A61" s="1" t="s">
        <v>978</v>
      </c>
      <c r="B61" s="4" t="s">
        <v>894</v>
      </c>
      <c r="C61" s="1">
        <v>34800000</v>
      </c>
      <c r="D61" s="1">
        <v>34800000</v>
      </c>
    </row>
    <row r="62" spans="1:4" x14ac:dyDescent="0.25">
      <c r="A62" s="1" t="s">
        <v>978</v>
      </c>
      <c r="B62" s="4" t="s">
        <v>893</v>
      </c>
      <c r="C62" s="1">
        <v>14743691</v>
      </c>
      <c r="D62" s="1">
        <v>9336333.9399999995</v>
      </c>
    </row>
    <row r="63" spans="1:4" x14ac:dyDescent="0.25">
      <c r="A63" s="1" t="s">
        <v>978</v>
      </c>
      <c r="B63" s="4" t="s">
        <v>891</v>
      </c>
      <c r="C63" s="1">
        <v>25651164</v>
      </c>
      <c r="D63" s="1">
        <v>12537923.9</v>
      </c>
    </row>
    <row r="64" spans="1:4" x14ac:dyDescent="0.25">
      <c r="A64" s="1" t="s">
        <v>978</v>
      </c>
      <c r="B64" s="4" t="s">
        <v>898</v>
      </c>
      <c r="C64" s="1">
        <v>140000000</v>
      </c>
      <c r="D64" s="1">
        <v>60000000</v>
      </c>
    </row>
    <row r="65" spans="1:4" x14ac:dyDescent="0.25">
      <c r="A65" s="1" t="s">
        <v>978</v>
      </c>
      <c r="B65" s="4" t="s">
        <v>896</v>
      </c>
      <c r="C65" s="1">
        <v>128616307.88</v>
      </c>
      <c r="D65" s="1">
        <v>67494322.799999997</v>
      </c>
    </row>
    <row r="66" spans="1:4" x14ac:dyDescent="0.25">
      <c r="A66" s="1" t="s">
        <v>978</v>
      </c>
      <c r="B66" s="4" t="s">
        <v>908</v>
      </c>
      <c r="C66" s="1">
        <v>74626436</v>
      </c>
      <c r="D66" s="1">
        <v>48378267</v>
      </c>
    </row>
    <row r="67" spans="1:4" x14ac:dyDescent="0.25">
      <c r="A67" s="1" t="s">
        <v>978</v>
      </c>
      <c r="B67" s="4" t="s">
        <v>901</v>
      </c>
      <c r="C67" s="1">
        <v>66397768.110000014</v>
      </c>
      <c r="D67" s="1">
        <v>43479000.210000001</v>
      </c>
    </row>
    <row r="68" spans="1:4" x14ac:dyDescent="0.25">
      <c r="A68" s="1" t="s">
        <v>978</v>
      </c>
      <c r="B68" s="4" t="s">
        <v>902</v>
      </c>
      <c r="C68" s="1">
        <v>63858968.109999999</v>
      </c>
      <c r="D68" s="1">
        <v>80649312.129999995</v>
      </c>
    </row>
    <row r="69" spans="1:4" x14ac:dyDescent="0.25">
      <c r="A69" s="1" t="s">
        <v>978</v>
      </c>
      <c r="B69" s="4" t="s">
        <v>903</v>
      </c>
      <c r="C69" s="1">
        <v>55415460.43</v>
      </c>
      <c r="D69" s="1">
        <v>48091579.899999999</v>
      </c>
    </row>
    <row r="70" spans="1:4" x14ac:dyDescent="0.25">
      <c r="A70" s="1" t="s">
        <v>978</v>
      </c>
      <c r="B70" s="4" t="s">
        <v>906</v>
      </c>
      <c r="C70" s="1">
        <v>21967486.120000001</v>
      </c>
      <c r="D70" s="1">
        <v>1284252</v>
      </c>
    </row>
    <row r="71" spans="1:4" x14ac:dyDescent="0.25">
      <c r="A71" s="1" t="s">
        <v>978</v>
      </c>
      <c r="B71" s="4" t="s">
        <v>900</v>
      </c>
      <c r="C71" s="1">
        <v>19233785.530000001</v>
      </c>
      <c r="D71" s="1">
        <v>18998082</v>
      </c>
    </row>
    <row r="72" spans="1:4" x14ac:dyDescent="0.25">
      <c r="A72" s="1" t="s">
        <v>978</v>
      </c>
      <c r="B72" s="4" t="s">
        <v>904</v>
      </c>
      <c r="C72" s="1">
        <v>17033631.98</v>
      </c>
      <c r="D72" s="1">
        <v>2876350</v>
      </c>
    </row>
    <row r="73" spans="1:4" x14ac:dyDescent="0.25">
      <c r="A73" s="1" t="s">
        <v>978</v>
      </c>
      <c r="B73" s="4" t="s">
        <v>897</v>
      </c>
      <c r="C73" s="1">
        <v>16756059</v>
      </c>
      <c r="D73" s="1">
        <v>14473000</v>
      </c>
    </row>
    <row r="74" spans="1:4" x14ac:dyDescent="0.25">
      <c r="A74" s="1" t="s">
        <v>978</v>
      </c>
      <c r="B74" s="4" t="s">
        <v>909</v>
      </c>
      <c r="C74" s="1">
        <v>15007164</v>
      </c>
      <c r="D74" s="1">
        <v>15007164</v>
      </c>
    </row>
    <row r="75" spans="1:4" x14ac:dyDescent="0.25">
      <c r="A75" s="1" t="s">
        <v>978</v>
      </c>
      <c r="B75" s="4" t="s">
        <v>907</v>
      </c>
      <c r="C75" s="1">
        <v>2728899.56</v>
      </c>
      <c r="D75" s="1">
        <v>1352879.47</v>
      </c>
    </row>
    <row r="76" spans="1:4" x14ac:dyDescent="0.25">
      <c r="A76" s="1" t="s">
        <v>978</v>
      </c>
      <c r="B76" s="4" t="s">
        <v>905</v>
      </c>
      <c r="C76" s="1">
        <v>2406517.04</v>
      </c>
      <c r="D76" s="1">
        <v>2757500</v>
      </c>
    </row>
    <row r="77" spans="1:4" x14ac:dyDescent="0.25">
      <c r="A77" s="1" t="s">
        <v>978</v>
      </c>
      <c r="B77" s="4" t="s">
        <v>899</v>
      </c>
      <c r="C77" s="1">
        <v>421800</v>
      </c>
      <c r="D77" s="1">
        <v>491811.98</v>
      </c>
    </row>
    <row r="78" spans="1:4" x14ac:dyDescent="0.25">
      <c r="A78" s="1" t="s">
        <v>978</v>
      </c>
      <c r="B78" s="4" t="s">
        <v>910</v>
      </c>
      <c r="C78" s="1">
        <v>66943544.490000002</v>
      </c>
      <c r="D78" s="1">
        <v>38415264.780000009</v>
      </c>
    </row>
    <row r="79" spans="1:4" x14ac:dyDescent="0.25">
      <c r="A79" s="1" t="s">
        <v>979</v>
      </c>
      <c r="B79" s="4" t="s">
        <v>911</v>
      </c>
      <c r="C79" s="1">
        <v>169215480</v>
      </c>
      <c r="D79" s="1">
        <v>163832025</v>
      </c>
    </row>
    <row r="80" spans="1:4" x14ac:dyDescent="0.25">
      <c r="A80" s="1" t="s">
        <v>979</v>
      </c>
      <c r="B80" s="4" t="s">
        <v>912</v>
      </c>
      <c r="C80" s="1">
        <v>142439481</v>
      </c>
      <c r="D80" s="1">
        <v>110404559</v>
      </c>
    </row>
    <row r="81" spans="1:4" x14ac:dyDescent="0.25">
      <c r="A81" s="1" t="s">
        <v>979</v>
      </c>
      <c r="B81" s="4" t="s">
        <v>917</v>
      </c>
      <c r="C81" s="1">
        <v>138898368</v>
      </c>
      <c r="D81" s="1">
        <v>31942732</v>
      </c>
    </row>
    <row r="82" spans="1:4" x14ac:dyDescent="0.25">
      <c r="A82" s="1" t="s">
        <v>979</v>
      </c>
      <c r="B82" s="4" t="s">
        <v>914</v>
      </c>
      <c r="C82" s="1">
        <v>55774018</v>
      </c>
      <c r="D82" s="1">
        <v>49401709</v>
      </c>
    </row>
    <row r="83" spans="1:4" x14ac:dyDescent="0.25">
      <c r="A83" s="1" t="s">
        <v>979</v>
      </c>
      <c r="B83" s="4" t="s">
        <v>916</v>
      </c>
      <c r="C83" s="1">
        <v>28336667</v>
      </c>
      <c r="D83" s="1">
        <v>28663333</v>
      </c>
    </row>
    <row r="84" spans="1:4" x14ac:dyDescent="0.25">
      <c r="A84" s="1" t="s">
        <v>979</v>
      </c>
      <c r="B84" s="4" t="s">
        <v>915</v>
      </c>
      <c r="C84" s="1">
        <v>18444960</v>
      </c>
      <c r="D84" s="1">
        <v>14078468.75</v>
      </c>
    </row>
    <row r="85" spans="1:4" x14ac:dyDescent="0.25">
      <c r="A85" s="1" t="s">
        <v>979</v>
      </c>
      <c r="B85" s="4" t="s">
        <v>913</v>
      </c>
      <c r="C85" s="1">
        <v>60683972</v>
      </c>
      <c r="D85" s="1">
        <v>43421556</v>
      </c>
    </row>
    <row r="86" spans="1:4" x14ac:dyDescent="0.25">
      <c r="A86" s="1" t="s">
        <v>979</v>
      </c>
      <c r="B86" s="4" t="s">
        <v>923</v>
      </c>
      <c r="C86" s="1">
        <v>136943513.78999999</v>
      </c>
      <c r="D86" s="1">
        <v>174109408</v>
      </c>
    </row>
    <row r="87" spans="1:4" x14ac:dyDescent="0.25">
      <c r="A87" s="1" t="s">
        <v>979</v>
      </c>
      <c r="B87" s="4" t="s">
        <v>927</v>
      </c>
      <c r="C87" s="1">
        <v>134508621.33000001</v>
      </c>
      <c r="D87" s="1">
        <v>97921148.379999995</v>
      </c>
    </row>
    <row r="88" spans="1:4" x14ac:dyDescent="0.25">
      <c r="A88" s="1" t="s">
        <v>979</v>
      </c>
      <c r="B88" s="4" t="s">
        <v>921</v>
      </c>
      <c r="C88" s="1">
        <v>113160329.56</v>
      </c>
      <c r="D88" s="1">
        <v>167287822.72</v>
      </c>
    </row>
    <row r="89" spans="1:4" x14ac:dyDescent="0.25">
      <c r="A89" s="1" t="s">
        <v>979</v>
      </c>
      <c r="B89" s="4" t="s">
        <v>918</v>
      </c>
      <c r="C89" s="1">
        <v>63769824.729999997</v>
      </c>
      <c r="D89" s="1">
        <v>64666259</v>
      </c>
    </row>
    <row r="90" spans="1:4" x14ac:dyDescent="0.25">
      <c r="A90" s="1" t="s">
        <v>979</v>
      </c>
      <c r="B90" s="4" t="s">
        <v>920</v>
      </c>
      <c r="C90" s="1">
        <v>37264092.490000002</v>
      </c>
      <c r="D90" s="1">
        <v>7197825</v>
      </c>
    </row>
    <row r="91" spans="1:4" x14ac:dyDescent="0.25">
      <c r="A91" s="1" t="s">
        <v>979</v>
      </c>
      <c r="B91" s="4" t="s">
        <v>925</v>
      </c>
      <c r="C91" s="1">
        <v>18107471.689999998</v>
      </c>
      <c r="D91" s="1">
        <v>1305300</v>
      </c>
    </row>
    <row r="92" spans="1:4" x14ac:dyDescent="0.25">
      <c r="A92" s="1" t="s">
        <v>979</v>
      </c>
      <c r="B92" s="4" t="s">
        <v>922</v>
      </c>
      <c r="C92" s="1">
        <v>12239065.310000001</v>
      </c>
      <c r="D92" s="1">
        <v>19416441.52</v>
      </c>
    </row>
    <row r="93" spans="1:4" x14ac:dyDescent="0.25">
      <c r="A93" s="1" t="s">
        <v>979</v>
      </c>
      <c r="B93" s="4" t="s">
        <v>919</v>
      </c>
      <c r="C93" s="1">
        <v>3787182</v>
      </c>
      <c r="D93" s="1">
        <v>4033254</v>
      </c>
    </row>
    <row r="94" spans="1:4" x14ac:dyDescent="0.25">
      <c r="A94" s="1" t="s">
        <v>979</v>
      </c>
      <c r="B94" s="4" t="s">
        <v>924</v>
      </c>
      <c r="C94" s="1">
        <v>3509971.75</v>
      </c>
      <c r="D94" s="1">
        <v>5252268</v>
      </c>
    </row>
    <row r="95" spans="1:4" x14ac:dyDescent="0.25">
      <c r="A95" s="1" t="s">
        <v>979</v>
      </c>
      <c r="B95" s="4" t="s">
        <v>957</v>
      </c>
      <c r="C95" s="1">
        <v>1056207</v>
      </c>
      <c r="D95" s="1">
        <v>0</v>
      </c>
    </row>
    <row r="96" spans="1:4" x14ac:dyDescent="0.25">
      <c r="A96" s="1" t="s">
        <v>979</v>
      </c>
      <c r="B96" s="4" t="s">
        <v>926</v>
      </c>
      <c r="C96" s="1">
        <v>692370</v>
      </c>
      <c r="D96" s="1">
        <v>15581500</v>
      </c>
    </row>
    <row r="97" spans="1:4" x14ac:dyDescent="0.25">
      <c r="A97" s="1" t="s">
        <v>979</v>
      </c>
      <c r="B97" s="4" t="s">
        <v>929</v>
      </c>
      <c r="C97" s="1">
        <v>0</v>
      </c>
      <c r="D97" s="1">
        <v>368008400.31</v>
      </c>
    </row>
    <row r="98" spans="1:4" x14ac:dyDescent="0.25">
      <c r="A98" s="1" t="s">
        <v>979</v>
      </c>
      <c r="B98" s="4" t="s">
        <v>928</v>
      </c>
      <c r="C98" s="1">
        <v>0</v>
      </c>
      <c r="D98" s="1">
        <v>98347669.150000006</v>
      </c>
    </row>
    <row r="99" spans="1:4" x14ac:dyDescent="0.25">
      <c r="A99" s="2" t="s">
        <v>1125</v>
      </c>
      <c r="B99" s="4" t="s">
        <v>937</v>
      </c>
      <c r="C99" s="1">
        <v>136930301.08000001</v>
      </c>
      <c r="D99" s="1">
        <v>15879317.619999999</v>
      </c>
    </row>
    <row r="100" spans="1:4" x14ac:dyDescent="0.25">
      <c r="A100" s="2" t="s">
        <v>1125</v>
      </c>
      <c r="B100" s="4" t="s">
        <v>931</v>
      </c>
      <c r="C100" s="1">
        <v>38815157.689999998</v>
      </c>
      <c r="D100" s="1">
        <v>37522340.649999999</v>
      </c>
    </row>
    <row r="101" spans="1:4" x14ac:dyDescent="0.25">
      <c r="A101" s="2" t="s">
        <v>1125</v>
      </c>
      <c r="B101" s="4" t="s">
        <v>936</v>
      </c>
      <c r="C101" s="1">
        <v>21607773.899999999</v>
      </c>
      <c r="D101" s="1">
        <v>2298559.38</v>
      </c>
    </row>
    <row r="102" spans="1:4" x14ac:dyDescent="0.25">
      <c r="A102" s="2" t="s">
        <v>1125</v>
      </c>
      <c r="B102" s="4" t="s">
        <v>938</v>
      </c>
      <c r="C102" s="1">
        <v>169000</v>
      </c>
      <c r="D102" s="1">
        <v>98075478</v>
      </c>
    </row>
    <row r="103" spans="1:4" x14ac:dyDescent="0.25">
      <c r="A103" s="2" t="s">
        <v>1125</v>
      </c>
      <c r="B103" s="4" t="s">
        <v>935</v>
      </c>
      <c r="C103" s="1">
        <v>0</v>
      </c>
      <c r="D103" s="1">
        <v>145946283.09999999</v>
      </c>
    </row>
    <row r="104" spans="1:4" x14ac:dyDescent="0.25">
      <c r="A104" s="1" t="s">
        <v>980</v>
      </c>
      <c r="B104" s="4" t="s">
        <v>886</v>
      </c>
      <c r="C104" s="1">
        <v>-8584132.0399999991</v>
      </c>
      <c r="D104" s="1">
        <v>-39913626.770000003</v>
      </c>
    </row>
    <row r="105" spans="1:4" x14ac:dyDescent="0.25">
      <c r="A105" s="1" t="s">
        <v>980</v>
      </c>
      <c r="B105" s="4" t="s">
        <v>889</v>
      </c>
      <c r="C105" s="1">
        <v>0</v>
      </c>
      <c r="D105" s="1">
        <v>-61913678</v>
      </c>
    </row>
    <row r="106" spans="1:4" x14ac:dyDescent="0.25">
      <c r="A106" s="1" t="s">
        <v>981</v>
      </c>
      <c r="B106" s="4" t="s">
        <v>933</v>
      </c>
      <c r="C106" s="1">
        <v>203529372.66</v>
      </c>
      <c r="D106" s="1">
        <v>127138893.17</v>
      </c>
    </row>
    <row r="107" spans="1:4" x14ac:dyDescent="0.25">
      <c r="A107" s="1" t="s">
        <v>981</v>
      </c>
      <c r="B107" s="4" t="s">
        <v>932</v>
      </c>
      <c r="C107" s="1">
        <v>57632002.240000002</v>
      </c>
      <c r="D107" s="1">
        <v>42634373.039999999</v>
      </c>
    </row>
    <row r="108" spans="1:4" x14ac:dyDescent="0.25">
      <c r="A108" s="1" t="s">
        <v>981</v>
      </c>
      <c r="B108" s="4" t="s">
        <v>934</v>
      </c>
      <c r="C108" s="1">
        <v>51694077.439999998</v>
      </c>
      <c r="D108" s="1">
        <v>279523300</v>
      </c>
    </row>
    <row r="109" spans="1:4" x14ac:dyDescent="0.25">
      <c r="A109" s="1" t="s">
        <v>981</v>
      </c>
      <c r="B109" s="4" t="s">
        <v>930</v>
      </c>
      <c r="C109" s="1">
        <v>2456208.12</v>
      </c>
      <c r="D109" s="1">
        <v>1435091.32</v>
      </c>
    </row>
    <row r="110" spans="1:4" x14ac:dyDescent="0.25">
      <c r="A110" s="1" t="s">
        <v>982</v>
      </c>
      <c r="B110" s="4" t="s">
        <v>887</v>
      </c>
      <c r="C110" s="1">
        <v>-1983885.98</v>
      </c>
      <c r="D110" s="1">
        <v>-312492.42</v>
      </c>
    </row>
    <row r="111" spans="1:4" x14ac:dyDescent="0.25">
      <c r="A111" s="1" t="s">
        <v>983</v>
      </c>
      <c r="B111" s="4" t="s">
        <v>888</v>
      </c>
      <c r="C111" s="1">
        <v>24307363.839999974</v>
      </c>
      <c r="D111" s="1">
        <v>-47363790.970000006</v>
      </c>
    </row>
    <row r="112" spans="1:4" x14ac:dyDescent="0.25">
      <c r="A112" s="1" t="s">
        <v>984</v>
      </c>
      <c r="B112" s="4" t="s">
        <v>939</v>
      </c>
      <c r="C112" s="1">
        <v>763398000</v>
      </c>
      <c r="D112" s="1">
        <v>487132000</v>
      </c>
    </row>
    <row r="113" spans="1:4" x14ac:dyDescent="0.25">
      <c r="B113" s="4" t="s">
        <v>941</v>
      </c>
      <c r="C113" s="1">
        <v>1130666906.26</v>
      </c>
      <c r="D113" s="1">
        <v>682443014.75</v>
      </c>
    </row>
    <row r="114" spans="1:4" x14ac:dyDescent="0.25">
      <c r="A114" s="1" t="s">
        <v>1134</v>
      </c>
      <c r="B114" s="4" t="s">
        <v>1134</v>
      </c>
      <c r="C114" s="1">
        <v>84882000</v>
      </c>
      <c r="D114" s="1">
        <v>0</v>
      </c>
    </row>
    <row r="115" spans="1:4" x14ac:dyDescent="0.25">
      <c r="B115" s="4" t="s">
        <v>945</v>
      </c>
      <c r="C115" s="1">
        <v>-4.76837158203125E-6</v>
      </c>
      <c r="D115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817BC-680A-234E-9464-403D8E96F741}">
  <dimension ref="A1:AF315"/>
  <sheetViews>
    <sheetView topLeftCell="P1" zoomScale="120" zoomScaleNormal="120" zoomScalePageLayoutView="150" workbookViewId="0">
      <selection activeCell="P1" sqref="P1"/>
    </sheetView>
  </sheetViews>
  <sheetFormatPr baseColWidth="10" defaultColWidth="10.85546875" defaultRowHeight="12" x14ac:dyDescent="0.2"/>
  <cols>
    <col min="1" max="1" width="28" style="8" customWidth="1"/>
    <col min="2" max="3" width="10.85546875" style="8" customWidth="1"/>
    <col min="4" max="4" width="11.28515625" style="8" customWidth="1"/>
    <col min="5" max="5" width="11.85546875" style="8" customWidth="1"/>
    <col min="6" max="6" width="12.85546875" style="9" customWidth="1"/>
    <col min="7" max="7" width="10.85546875" style="8" customWidth="1"/>
    <col min="8" max="8" width="3.28515625" style="8" customWidth="1"/>
    <col min="9" max="9" width="28" style="8" customWidth="1"/>
    <col min="10" max="10" width="12.85546875" style="8" customWidth="1"/>
    <col min="11" max="11" width="11.85546875" style="8" customWidth="1"/>
    <col min="12" max="12" width="12.28515625" style="8" customWidth="1"/>
    <col min="13" max="13" width="11.85546875" style="8" customWidth="1"/>
    <col min="14" max="14" width="12.85546875" style="9" customWidth="1"/>
    <col min="15" max="15" width="11.85546875" style="8" customWidth="1"/>
    <col min="16" max="16" width="3.28515625" style="8" customWidth="1"/>
    <col min="17" max="17" width="28" style="8" customWidth="1"/>
    <col min="18" max="19" width="11.85546875" style="8" bestFit="1" customWidth="1"/>
    <col min="20" max="20" width="12.28515625" style="8" customWidth="1"/>
    <col min="21" max="21" width="12" style="8" bestFit="1" customWidth="1"/>
    <col min="22" max="22" width="12.85546875" style="9" customWidth="1"/>
    <col min="23" max="23" width="12.42578125" style="8" customWidth="1"/>
    <col min="24" max="24" width="3.28515625" style="8" customWidth="1"/>
    <col min="25" max="25" width="28" style="8" customWidth="1"/>
    <col min="26" max="27" width="11.85546875" style="8" bestFit="1" customWidth="1"/>
    <col min="28" max="28" width="12.28515625" style="8" customWidth="1"/>
    <col min="29" max="29" width="12" style="8" bestFit="1" customWidth="1"/>
    <col min="30" max="30" width="12.85546875" style="9" customWidth="1"/>
    <col min="31" max="31" width="12.42578125" style="8" customWidth="1"/>
    <col min="32" max="16384" width="10.85546875" style="8"/>
  </cols>
  <sheetData>
    <row r="1" spans="1:31" x14ac:dyDescent="0.2">
      <c r="A1" s="7" t="s">
        <v>1136</v>
      </c>
      <c r="I1" s="7" t="s">
        <v>1136</v>
      </c>
      <c r="Q1" s="7" t="s">
        <v>1136</v>
      </c>
      <c r="Y1" s="7" t="s">
        <v>1136</v>
      </c>
    </row>
    <row r="2" spans="1:31" ht="6" customHeight="1" x14ac:dyDescent="0.2"/>
    <row r="3" spans="1:31" x14ac:dyDescent="0.2">
      <c r="A3" s="7" t="s">
        <v>985</v>
      </c>
      <c r="I3" s="7" t="s">
        <v>985</v>
      </c>
      <c r="Q3" s="7" t="s">
        <v>985</v>
      </c>
      <c r="Y3" s="7" t="s">
        <v>985</v>
      </c>
    </row>
    <row r="4" spans="1:31" x14ac:dyDescent="0.2">
      <c r="A4" s="7" t="s">
        <v>986</v>
      </c>
      <c r="I4" s="7" t="s">
        <v>987</v>
      </c>
      <c r="Q4" s="7" t="s">
        <v>988</v>
      </c>
      <c r="Y4" s="7" t="s">
        <v>1122</v>
      </c>
    </row>
    <row r="5" spans="1:31" x14ac:dyDescent="0.2">
      <c r="A5" s="7" t="s">
        <v>989</v>
      </c>
      <c r="F5" s="10" t="s">
        <v>990</v>
      </c>
      <c r="I5" s="7" t="s">
        <v>989</v>
      </c>
      <c r="N5" s="10" t="s">
        <v>990</v>
      </c>
      <c r="Q5" s="7" t="s">
        <v>989</v>
      </c>
      <c r="Y5" s="7" t="s">
        <v>989</v>
      </c>
    </row>
    <row r="6" spans="1:31" ht="6" customHeight="1" x14ac:dyDescent="0.2"/>
    <row r="7" spans="1:31" x14ac:dyDescent="0.2">
      <c r="A7" s="7" t="s">
        <v>991</v>
      </c>
      <c r="I7" s="7" t="s">
        <v>991</v>
      </c>
      <c r="Q7" s="7" t="s">
        <v>991</v>
      </c>
      <c r="Y7" s="7" t="s">
        <v>991</v>
      </c>
    </row>
    <row r="8" spans="1:31" ht="6" customHeight="1" x14ac:dyDescent="0.2"/>
    <row r="9" spans="1:31" x14ac:dyDescent="0.2">
      <c r="A9" s="7" t="s">
        <v>992</v>
      </c>
      <c r="G9" s="9"/>
      <c r="I9" s="7" t="s">
        <v>992</v>
      </c>
      <c r="O9" s="9"/>
      <c r="Q9" s="7" t="s">
        <v>992</v>
      </c>
      <c r="Y9" s="7" t="s">
        <v>992</v>
      </c>
    </row>
    <row r="10" spans="1:31" ht="6" customHeight="1" x14ac:dyDescent="0.2"/>
    <row r="11" spans="1:31" x14ac:dyDescent="0.2">
      <c r="A11" s="8" t="s">
        <v>960</v>
      </c>
      <c r="F11" s="9">
        <v>19953533</v>
      </c>
      <c r="G11" s="9"/>
      <c r="I11" s="8" t="s">
        <v>960</v>
      </c>
      <c r="N11" s="9">
        <v>577888195</v>
      </c>
      <c r="O11" s="11">
        <f t="shared" ref="O11:O16" si="0">N11-F11</f>
        <v>557934662</v>
      </c>
      <c r="Q11" s="8" t="s">
        <v>960</v>
      </c>
      <c r="V11" s="9">
        <f ca="1">ROUND(SUMIF('HW NIIF'!A:D,Q11,'HW NIIF'!D:D),0)</f>
        <v>280986124</v>
      </c>
      <c r="W11" s="11">
        <f ca="1">V11-N11</f>
        <v>-296902071</v>
      </c>
      <c r="Y11" s="8" t="s">
        <v>960</v>
      </c>
      <c r="AD11" s="9">
        <f ca="1">ROUND(SUMIF('HW NIIF'!A:D,Y11,'HW NIIF'!C:C),0)</f>
        <v>557653929</v>
      </c>
      <c r="AE11" s="11">
        <f ca="1">AD11-V11</f>
        <v>276667805</v>
      </c>
    </row>
    <row r="12" spans="1:31" x14ac:dyDescent="0.2">
      <c r="A12" s="8" t="s">
        <v>961</v>
      </c>
      <c r="F12" s="9">
        <v>1305055323</v>
      </c>
      <c r="G12" s="9"/>
      <c r="I12" s="8" t="s">
        <v>961</v>
      </c>
      <c r="N12" s="9">
        <v>1103205805</v>
      </c>
      <c r="O12" s="12">
        <f t="shared" si="0"/>
        <v>-201849518</v>
      </c>
      <c r="Q12" s="8" t="s">
        <v>961</v>
      </c>
      <c r="V12" s="9">
        <f ca="1">ROUND(SUMIF('HW NIIF'!A:D,Q12,'HW NIIF'!D:D),0)</f>
        <v>1984279720</v>
      </c>
      <c r="W12" s="12">
        <f t="shared" ref="W12:W16" ca="1" si="1">V12-N12</f>
        <v>881073915</v>
      </c>
      <c r="Y12" s="8" t="s">
        <v>961</v>
      </c>
      <c r="AD12" s="9">
        <f ca="1">ROUND(SUMIF('HW NIIF'!A:D,Y12,'HW NIIF'!C:C),0)</f>
        <v>1667183935</v>
      </c>
      <c r="AE12" s="12">
        <f t="shared" ref="AE12:AE16" ca="1" si="2">AD12-V12</f>
        <v>-317095785</v>
      </c>
    </row>
    <row r="13" spans="1:31" x14ac:dyDescent="0.2">
      <c r="A13" s="8" t="s">
        <v>963</v>
      </c>
      <c r="F13" s="9">
        <v>150444449</v>
      </c>
      <c r="G13" s="9"/>
      <c r="I13" s="8" t="s">
        <v>963</v>
      </c>
      <c r="N13" s="9">
        <v>474710166</v>
      </c>
      <c r="O13" s="12">
        <f t="shared" si="0"/>
        <v>324265717</v>
      </c>
      <c r="Q13" s="8" t="s">
        <v>963</v>
      </c>
      <c r="V13" s="9">
        <f ca="1">ROUND(SUMIF('HW NIIF'!A:D,Q13,'HW NIIF'!D:D),0)</f>
        <v>469471737</v>
      </c>
      <c r="W13" s="12">
        <f t="shared" ca="1" si="1"/>
        <v>-5238429</v>
      </c>
      <c r="Y13" s="8" t="s">
        <v>963</v>
      </c>
      <c r="AD13" s="9">
        <f ca="1">ROUND(SUMIF('HW NIIF'!A:D,Y13,'HW NIIF'!C:C),0)</f>
        <v>111717793</v>
      </c>
      <c r="AE13" s="12">
        <f t="shared" ca="1" si="2"/>
        <v>-357753944</v>
      </c>
    </row>
    <row r="14" spans="1:31" x14ac:dyDescent="0.2">
      <c r="A14" s="8" t="s">
        <v>1134</v>
      </c>
      <c r="F14" s="9">
        <v>0</v>
      </c>
      <c r="G14" s="9"/>
      <c r="I14" s="8" t="s">
        <v>1134</v>
      </c>
      <c r="N14" s="9">
        <v>0</v>
      </c>
      <c r="O14" s="12">
        <f t="shared" si="0"/>
        <v>0</v>
      </c>
      <c r="Q14" s="8" t="s">
        <v>1134</v>
      </c>
      <c r="V14" s="9">
        <f ca="1">ROUND(SUMIF('HW NIIF'!A:D,Q14,'HW NIIF'!D:D),0)</f>
        <v>0</v>
      </c>
      <c r="W14" s="12">
        <f t="shared" ca="1" si="1"/>
        <v>0</v>
      </c>
      <c r="Y14" s="8" t="s">
        <v>1134</v>
      </c>
      <c r="AD14" s="9">
        <f ca="1">ROUND(SUMIF('HW NIIF'!A:D,Y14,'HW NIIF'!C:C),0)</f>
        <v>84882000</v>
      </c>
      <c r="AE14" s="12">
        <f t="shared" ca="1" si="2"/>
        <v>84882000</v>
      </c>
    </row>
    <row r="15" spans="1:31" x14ac:dyDescent="0.2">
      <c r="A15" s="8" t="s">
        <v>848</v>
      </c>
      <c r="F15" s="9">
        <v>0</v>
      </c>
      <c r="G15" s="9"/>
      <c r="I15" s="8" t="s">
        <v>848</v>
      </c>
      <c r="N15" s="9">
        <v>0</v>
      </c>
      <c r="O15" s="12">
        <f t="shared" si="0"/>
        <v>0</v>
      </c>
      <c r="Q15" s="8" t="s">
        <v>848</v>
      </c>
      <c r="V15" s="9">
        <f ca="1">ROUND(SUMIF('HW NIIF'!A:D,Q15,'HW NIIF'!D:D),0)</f>
        <v>0</v>
      </c>
      <c r="W15" s="12">
        <f t="shared" ref="W15" ca="1" si="3">V15-N15</f>
        <v>0</v>
      </c>
      <c r="Y15" s="8" t="s">
        <v>848</v>
      </c>
      <c r="AD15" s="9">
        <f ca="1">ROUND(SUMIF('HW NIIF'!A:D,Y15,'HW NIIF'!C:C),0)</f>
        <v>125336000</v>
      </c>
      <c r="AE15" s="12">
        <f t="shared" ref="AE15" ca="1" si="4">AD15-V15</f>
        <v>125336000</v>
      </c>
    </row>
    <row r="16" spans="1:31" x14ac:dyDescent="0.2">
      <c r="A16" s="8" t="s">
        <v>964</v>
      </c>
      <c r="F16" s="9">
        <v>2490116688</v>
      </c>
      <c r="G16" s="9"/>
      <c r="I16" s="8" t="s">
        <v>964</v>
      </c>
      <c r="N16" s="9">
        <v>1933516203</v>
      </c>
      <c r="O16" s="12">
        <f t="shared" si="0"/>
        <v>-556600485</v>
      </c>
      <c r="Q16" s="8" t="s">
        <v>964</v>
      </c>
      <c r="V16" s="9">
        <f ca="1">ROUND(SUMIF('HW NIIF'!A:D,Q16,'HW NIIF'!D:D),0)</f>
        <v>1664211578</v>
      </c>
      <c r="W16" s="12">
        <f t="shared" ca="1" si="1"/>
        <v>-269304625</v>
      </c>
      <c r="Y16" s="8" t="s">
        <v>964</v>
      </c>
      <c r="AD16" s="9">
        <f ca="1">ROUND(SUMIF('HW NIIF'!A:D,Y16,'HW NIIF'!C:C),0)+1</f>
        <v>4066897219</v>
      </c>
      <c r="AE16" s="12">
        <f t="shared" ca="1" si="2"/>
        <v>2402685641</v>
      </c>
    </row>
    <row r="17" spans="1:31" ht="6" customHeight="1" x14ac:dyDescent="0.2"/>
    <row r="18" spans="1:31" x14ac:dyDescent="0.2">
      <c r="A18" s="7" t="s">
        <v>993</v>
      </c>
      <c r="F18" s="13">
        <f>SUM(F11:F17)</f>
        <v>3965569993</v>
      </c>
      <c r="I18" s="7" t="s">
        <v>993</v>
      </c>
      <c r="N18" s="13">
        <f>SUM(N11:N17)</f>
        <v>4089320369</v>
      </c>
      <c r="Q18" s="7" t="s">
        <v>993</v>
      </c>
      <c r="V18" s="13">
        <f ca="1">SUM(V11:V17)</f>
        <v>4398949159</v>
      </c>
      <c r="Y18" s="7" t="s">
        <v>993</v>
      </c>
      <c r="AD18" s="13">
        <f ca="1">SUM(AD11:AD17)</f>
        <v>6613670876</v>
      </c>
    </row>
    <row r="19" spans="1:31" ht="6" customHeight="1" x14ac:dyDescent="0.2"/>
    <row r="20" spans="1:31" x14ac:dyDescent="0.2">
      <c r="A20" s="7" t="s">
        <v>994</v>
      </c>
      <c r="I20" s="7" t="s">
        <v>994</v>
      </c>
      <c r="Q20" s="7" t="s">
        <v>994</v>
      </c>
      <c r="Y20" s="7" t="s">
        <v>994</v>
      </c>
    </row>
    <row r="21" spans="1:31" ht="6" customHeight="1" x14ac:dyDescent="0.2"/>
    <row r="22" spans="1:31" x14ac:dyDescent="0.2">
      <c r="A22" s="8" t="s">
        <v>995</v>
      </c>
      <c r="F22" s="9">
        <v>45739362</v>
      </c>
      <c r="G22" s="9"/>
      <c r="I22" s="8" t="s">
        <v>995</v>
      </c>
      <c r="N22" s="9">
        <v>92588639</v>
      </c>
      <c r="O22" s="12">
        <f>N22-F22</f>
        <v>46849277</v>
      </c>
      <c r="Q22" s="8" t="s">
        <v>995</v>
      </c>
      <c r="V22" s="9">
        <f ca="1">ROUND(SUMIF('HW NIIF'!A:D,Q22,'HW NIIF'!D:D),0)</f>
        <v>0</v>
      </c>
      <c r="W22" s="12">
        <f t="shared" ref="W22:W23" ca="1" si="5">V22-N22</f>
        <v>-92588639</v>
      </c>
      <c r="Y22" s="8" t="s">
        <v>995</v>
      </c>
      <c r="AD22" s="9">
        <f ca="1">ROUND(SUMIF('HW NIIF'!A:D,Y22,'HW NIIF'!C:C),0)</f>
        <v>0</v>
      </c>
      <c r="AE22" s="12">
        <f t="shared" ref="AE22" ca="1" si="6">AD22-V22</f>
        <v>0</v>
      </c>
    </row>
    <row r="23" spans="1:31" x14ac:dyDescent="0.2">
      <c r="A23" s="8" t="s">
        <v>965</v>
      </c>
      <c r="F23" s="9">
        <v>1842029518</v>
      </c>
      <c r="G23" s="9"/>
      <c r="I23" s="8" t="s">
        <v>965</v>
      </c>
      <c r="N23" s="9">
        <v>1755332603</v>
      </c>
      <c r="O23" s="12">
        <f>N23-F23</f>
        <v>-86696915</v>
      </c>
      <c r="Q23" s="8" t="s">
        <v>965</v>
      </c>
      <c r="U23" s="9"/>
      <c r="V23" s="9">
        <f ca="1">ROUND(SUMIF('HW NIIF'!A:D,Q23,'HW NIIF'!D:D),0)</f>
        <v>1732041190</v>
      </c>
      <c r="W23" s="12">
        <f t="shared" ca="1" si="5"/>
        <v>-23291413</v>
      </c>
      <c r="Y23" s="8" t="s">
        <v>965</v>
      </c>
      <c r="AC23" s="9"/>
      <c r="AD23" s="9">
        <f ca="1">ROUND(SUMIF('HW NIIF'!A:D,Y23,'HW NIIF'!C:C),0)</f>
        <v>2290381595</v>
      </c>
      <c r="AE23" s="12">
        <f ca="1">AD23-V23</f>
        <v>558340405</v>
      </c>
    </row>
    <row r="24" spans="1:31" x14ac:dyDescent="0.2">
      <c r="A24" s="8" t="s">
        <v>966</v>
      </c>
      <c r="F24" s="9">
        <v>135064513</v>
      </c>
      <c r="G24" s="9"/>
      <c r="I24" s="8" t="s">
        <v>966</v>
      </c>
      <c r="N24" s="9">
        <v>120057345</v>
      </c>
      <c r="O24" s="12">
        <f>N24-F24</f>
        <v>-15007168</v>
      </c>
      <c r="Q24" s="8" t="s">
        <v>966</v>
      </c>
      <c r="V24" s="9">
        <f ca="1">ROUND(SUMIF('HW NIIF'!A:D,Q24,'HW NIIF'!D:D),0)</f>
        <v>105050181</v>
      </c>
      <c r="W24" s="12">
        <f ca="1">V24-N24</f>
        <v>-15007164</v>
      </c>
      <c r="Y24" s="8" t="s">
        <v>966</v>
      </c>
      <c r="AD24" s="9">
        <f ca="1">ROUND(SUMIF('HW NIIF'!A:D,Y24,'HW NIIF'!C:C),0)</f>
        <v>90043017</v>
      </c>
      <c r="AE24" s="12">
        <f ca="1">AD24-V24</f>
        <v>-15007164</v>
      </c>
    </row>
    <row r="25" spans="1:31" ht="6" customHeight="1" x14ac:dyDescent="0.2"/>
    <row r="26" spans="1:31" x14ac:dyDescent="0.2">
      <c r="A26" s="7" t="s">
        <v>996</v>
      </c>
      <c r="F26" s="13">
        <f>SUM(F22:F25)</f>
        <v>2022833393</v>
      </c>
      <c r="I26" s="7" t="s">
        <v>996</v>
      </c>
      <c r="N26" s="13">
        <f>SUM(N22:N25)</f>
        <v>1967978587</v>
      </c>
      <c r="Q26" s="7" t="s">
        <v>996</v>
      </c>
      <c r="V26" s="13">
        <f ca="1">SUM(V22:V25)</f>
        <v>1837091371</v>
      </c>
      <c r="Y26" s="7" t="s">
        <v>996</v>
      </c>
      <c r="AD26" s="13">
        <f ca="1">SUM(AD22:AD25)</f>
        <v>2380424612</v>
      </c>
    </row>
    <row r="27" spans="1:31" ht="6" customHeight="1" x14ac:dyDescent="0.2"/>
    <row r="28" spans="1:31" ht="12.75" thickBot="1" x14ac:dyDescent="0.25">
      <c r="A28" s="7" t="s">
        <v>997</v>
      </c>
      <c r="F28" s="14">
        <f>SUM(F18,F26)</f>
        <v>5988403386</v>
      </c>
      <c r="I28" s="7" t="s">
        <v>997</v>
      </c>
      <c r="N28" s="14">
        <f>SUM(N18,N26)</f>
        <v>6057298956</v>
      </c>
      <c r="Q28" s="7" t="s">
        <v>997</v>
      </c>
      <c r="V28" s="14">
        <f ca="1">SUM(V18,V26)</f>
        <v>6236040530</v>
      </c>
      <c r="Y28" s="7" t="s">
        <v>997</v>
      </c>
      <c r="AD28" s="14">
        <f ca="1">SUM(AD18,AD26)</f>
        <v>8994095488</v>
      </c>
    </row>
    <row r="29" spans="1:31" ht="6" customHeight="1" thickTop="1" x14ac:dyDescent="0.2"/>
    <row r="30" spans="1:31" x14ac:dyDescent="0.2">
      <c r="A30" s="7" t="s">
        <v>998</v>
      </c>
      <c r="I30" s="7" t="s">
        <v>998</v>
      </c>
      <c r="Q30" s="7" t="s">
        <v>998</v>
      </c>
      <c r="Y30" s="7" t="s">
        <v>998</v>
      </c>
    </row>
    <row r="31" spans="1:31" ht="6" customHeight="1" x14ac:dyDescent="0.2"/>
    <row r="32" spans="1:31" x14ac:dyDescent="0.2">
      <c r="A32" s="7" t="s">
        <v>999</v>
      </c>
      <c r="I32" s="7" t="s">
        <v>999</v>
      </c>
      <c r="Q32" s="7" t="s">
        <v>999</v>
      </c>
      <c r="Y32" s="7" t="s">
        <v>999</v>
      </c>
    </row>
    <row r="33" spans="1:31" ht="6" customHeight="1" x14ac:dyDescent="0.2"/>
    <row r="34" spans="1:31" x14ac:dyDescent="0.2">
      <c r="A34" s="8" t="s">
        <v>967</v>
      </c>
      <c r="F34" s="9">
        <v>649079273</v>
      </c>
      <c r="G34" s="9"/>
      <c r="I34" s="8" t="s">
        <v>967</v>
      </c>
      <c r="N34" s="9">
        <v>338670763.51999998</v>
      </c>
      <c r="O34" s="15">
        <f>F34-N34</f>
        <v>310408509.48000002</v>
      </c>
      <c r="Q34" s="8" t="s">
        <v>967</v>
      </c>
      <c r="V34" s="9">
        <f ca="1">-ROUND(SUMIF('HW NIIF'!A:D,Q34,'HW NIIF'!D:D),0)</f>
        <v>634189938</v>
      </c>
      <c r="W34" s="15">
        <f ca="1">N34-V34</f>
        <v>-295519174.48000002</v>
      </c>
      <c r="Y34" s="8" t="s">
        <v>967</v>
      </c>
      <c r="AD34" s="9">
        <f ca="1">-ROUND(SUMIF('HW NIIF'!A:D,Y34,'HW NIIF'!C:C),0)</f>
        <v>1702473773</v>
      </c>
      <c r="AE34" s="15">
        <f ca="1">V34-AD34</f>
        <v>-1068283835</v>
      </c>
    </row>
    <row r="35" spans="1:31" x14ac:dyDescent="0.2">
      <c r="A35" s="8" t="s">
        <v>969</v>
      </c>
      <c r="F35" s="9">
        <v>1175383678</v>
      </c>
      <c r="G35" s="9"/>
      <c r="I35" s="8" t="s">
        <v>969</v>
      </c>
      <c r="N35" s="9">
        <v>949481875</v>
      </c>
      <c r="O35" s="12">
        <f>F35-N35</f>
        <v>225901803</v>
      </c>
      <c r="Q35" s="8" t="s">
        <v>969</v>
      </c>
      <c r="V35" s="9">
        <f ca="1">-ROUND(SUMIF('HW NIIF'!A:D,Q35,'HW NIIF'!D:D),0)</f>
        <v>798335232</v>
      </c>
      <c r="W35" s="12">
        <f t="shared" ref="W35:W37" ca="1" si="7">N35-V35</f>
        <v>151146643</v>
      </c>
      <c r="Y35" s="8" t="s">
        <v>969</v>
      </c>
      <c r="AD35" s="9">
        <f ca="1">-ROUND(SUMIF('HW NIIF'!A:D,Y35,'HW NIIF'!C:C),0)</f>
        <v>797554079</v>
      </c>
      <c r="AE35" s="12">
        <f t="shared" ref="AE35:AE37" ca="1" si="8">V35-AD35</f>
        <v>781153</v>
      </c>
    </row>
    <row r="36" spans="1:31" x14ac:dyDescent="0.2">
      <c r="A36" s="8" t="s">
        <v>970</v>
      </c>
      <c r="F36" s="9">
        <v>693477325</v>
      </c>
      <c r="G36" s="9"/>
      <c r="I36" s="8" t="s">
        <v>970</v>
      </c>
      <c r="N36" s="9">
        <v>558074871</v>
      </c>
      <c r="O36" s="12">
        <f>F36-N36</f>
        <v>135402454</v>
      </c>
      <c r="Q36" s="8" t="s">
        <v>970</v>
      </c>
      <c r="V36" s="9">
        <f ca="1">-ROUND(SUMIF('HW NIIF'!A:D,Q36,'HW NIIF'!D:D),0)</f>
        <v>453670641</v>
      </c>
      <c r="W36" s="12">
        <f t="shared" ca="1" si="7"/>
        <v>104404230</v>
      </c>
      <c r="Y36" s="8" t="s">
        <v>970</v>
      </c>
      <c r="AD36" s="9">
        <f ca="1">-ROUND(SUMIF('HW NIIF'!A:D,Y36,'HW NIIF'!C:C),0)</f>
        <v>544457764</v>
      </c>
      <c r="AE36" s="12">
        <f t="shared" ca="1" si="8"/>
        <v>-90787123</v>
      </c>
    </row>
    <row r="37" spans="1:31" x14ac:dyDescent="0.2">
      <c r="A37" s="8" t="s">
        <v>1000</v>
      </c>
      <c r="F37" s="9">
        <v>263855000</v>
      </c>
      <c r="G37" s="9"/>
      <c r="I37" s="8" t="s">
        <v>1000</v>
      </c>
      <c r="N37" s="9">
        <v>285753000</v>
      </c>
      <c r="O37" s="12">
        <f>F37-N37</f>
        <v>-21898000</v>
      </c>
      <c r="Q37" s="8" t="s">
        <v>1000</v>
      </c>
      <c r="V37" s="9">
        <f ca="1">-ROUND(SUMIF('HW NIIF'!A:D,Q37,'HW NIIF'!D:D),0)</f>
        <v>184573000</v>
      </c>
      <c r="W37" s="12">
        <f t="shared" ca="1" si="7"/>
        <v>101180000</v>
      </c>
      <c r="Y37" s="8" t="s">
        <v>1000</v>
      </c>
      <c r="AD37" s="9">
        <f ca="1">-ROUND(SUMIF('HW NIIF'!A:D,Y37,'HW NIIF'!C:C),0)</f>
        <v>518371000</v>
      </c>
      <c r="AE37" s="12">
        <f t="shared" ca="1" si="8"/>
        <v>-333798000</v>
      </c>
    </row>
    <row r="38" spans="1:31" ht="6" customHeight="1" x14ac:dyDescent="0.2"/>
    <row r="39" spans="1:31" x14ac:dyDescent="0.2">
      <c r="A39" s="7" t="s">
        <v>1001</v>
      </c>
      <c r="F39" s="13">
        <f>SUM(F34:F38)</f>
        <v>2781795276</v>
      </c>
      <c r="I39" s="7" t="s">
        <v>1001</v>
      </c>
      <c r="N39" s="13">
        <f>SUM(N34:N38)</f>
        <v>2131980509.52</v>
      </c>
      <c r="Q39" s="7" t="s">
        <v>1001</v>
      </c>
      <c r="V39" s="13">
        <f ca="1">SUM(V34:V38)</f>
        <v>2070768811</v>
      </c>
      <c r="Y39" s="7" t="s">
        <v>1001</v>
      </c>
      <c r="AD39" s="13">
        <f ca="1">SUM(AD34:AD38)</f>
        <v>3562856616</v>
      </c>
    </row>
    <row r="40" spans="1:31" ht="6" customHeight="1" x14ac:dyDescent="0.2"/>
    <row r="41" spans="1:31" x14ac:dyDescent="0.2">
      <c r="A41" s="7" t="s">
        <v>1002</v>
      </c>
      <c r="I41" s="7" t="s">
        <v>1002</v>
      </c>
      <c r="Q41" s="7" t="s">
        <v>1002</v>
      </c>
      <c r="Y41" s="7" t="s">
        <v>1002</v>
      </c>
    </row>
    <row r="42" spans="1:31" ht="6" customHeight="1" x14ac:dyDescent="0.2"/>
    <row r="43" spans="1:31" x14ac:dyDescent="0.2">
      <c r="A43" s="8" t="s">
        <v>1003</v>
      </c>
      <c r="F43" s="9">
        <v>1318201724</v>
      </c>
      <c r="G43" s="9"/>
      <c r="I43" s="8" t="s">
        <v>1003</v>
      </c>
      <c r="N43" s="9">
        <v>1490348443.48</v>
      </c>
      <c r="O43" s="16">
        <f>F43-N43</f>
        <v>-172146719.48000002</v>
      </c>
      <c r="Q43" s="8" t="s">
        <v>1003</v>
      </c>
      <c r="V43" s="9">
        <f ca="1">-ROUND(SUMIF('HW NIIF'!A:D,Q43,'HW NIIF'!D:D),0)</f>
        <v>1234344063</v>
      </c>
      <c r="W43" s="16">
        <f t="shared" ref="W43:W44" ca="1" si="9">N43-V43</f>
        <v>256004380.48000002</v>
      </c>
      <c r="Y43" s="8" t="s">
        <v>1003</v>
      </c>
      <c r="AD43" s="9">
        <f ca="1">-ROUND(SUMIF('HW NIIF'!A:D,Y43,'HW NIIF'!C:C),0)</f>
        <v>1370668512</v>
      </c>
      <c r="AE43" s="16">
        <f t="shared" ref="AE43:AE44" ca="1" si="10">V43-AD43</f>
        <v>-136324449</v>
      </c>
    </row>
    <row r="44" spans="1:31" x14ac:dyDescent="0.2">
      <c r="A44" s="8" t="s">
        <v>1004</v>
      </c>
      <c r="F44" s="9">
        <v>366511300</v>
      </c>
      <c r="G44" s="9"/>
      <c r="I44" s="8" t="s">
        <v>1004</v>
      </c>
      <c r="N44" s="9">
        <v>187509564</v>
      </c>
      <c r="O44" s="17">
        <f>F44-N44</f>
        <v>179001736</v>
      </c>
      <c r="Q44" s="8" t="s">
        <v>1004</v>
      </c>
      <c r="V44" s="9">
        <f ca="1">-ROUND(SUMIF('HW NIIF'!A:D,Q44,'HW NIIF'!D:D),0)</f>
        <v>1024203</v>
      </c>
      <c r="W44" s="17">
        <f t="shared" ca="1" si="9"/>
        <v>186485361</v>
      </c>
      <c r="Y44" s="8" t="s">
        <v>1004</v>
      </c>
      <c r="AD44" s="9">
        <f ca="1">-ROUND(SUMIF('HW NIIF'!A:D,Y44,'HW NIIF'!C:C),0)</f>
        <v>0</v>
      </c>
      <c r="AE44" s="17">
        <f t="shared" ca="1" si="10"/>
        <v>1024203</v>
      </c>
    </row>
    <row r="45" spans="1:31" ht="6" customHeight="1" x14ac:dyDescent="0.2"/>
    <row r="46" spans="1:31" x14ac:dyDescent="0.2">
      <c r="A46" s="7" t="s">
        <v>1005</v>
      </c>
      <c r="F46" s="13">
        <f>SUM(F43:F45)</f>
        <v>1684713024</v>
      </c>
      <c r="I46" s="7" t="s">
        <v>1005</v>
      </c>
      <c r="N46" s="13">
        <f>SUM(N43:N45)</f>
        <v>1677858007.48</v>
      </c>
      <c r="Q46" s="7" t="s">
        <v>1005</v>
      </c>
      <c r="V46" s="13">
        <f ca="1">SUM(V43:V45)</f>
        <v>1235368266</v>
      </c>
      <c r="Y46" s="7" t="s">
        <v>1005</v>
      </c>
      <c r="AD46" s="13">
        <f ca="1">SUM(AD43:AD45)</f>
        <v>1370668512</v>
      </c>
    </row>
    <row r="47" spans="1:31" ht="6" customHeight="1" x14ac:dyDescent="0.2"/>
    <row r="48" spans="1:31" ht="12.75" thickBot="1" x14ac:dyDescent="0.25">
      <c r="A48" s="7" t="s">
        <v>1006</v>
      </c>
      <c r="F48" s="14">
        <f>SUM(F39,F46)</f>
        <v>4466508300</v>
      </c>
      <c r="I48" s="7" t="s">
        <v>1006</v>
      </c>
      <c r="N48" s="14">
        <f>SUM(N39,N46)</f>
        <v>3809838517</v>
      </c>
      <c r="Q48" s="7" t="s">
        <v>1006</v>
      </c>
      <c r="V48" s="14">
        <f ca="1">SUM(V39,V46)</f>
        <v>3306137077</v>
      </c>
      <c r="Y48" s="7" t="s">
        <v>1006</v>
      </c>
      <c r="AD48" s="14">
        <f ca="1">SUM(AD39,AD46)</f>
        <v>4933525128</v>
      </c>
    </row>
    <row r="49" spans="1:31" ht="6" customHeight="1" thickTop="1" x14ac:dyDescent="0.2"/>
    <row r="50" spans="1:31" x14ac:dyDescent="0.2">
      <c r="A50" s="7" t="s">
        <v>1007</v>
      </c>
      <c r="I50" s="7" t="s">
        <v>1007</v>
      </c>
      <c r="Q50" s="7" t="s">
        <v>1007</v>
      </c>
      <c r="Y50" s="7" t="s">
        <v>1007</v>
      </c>
    </row>
    <row r="51" spans="1:31" ht="6" customHeight="1" x14ac:dyDescent="0.2"/>
    <row r="52" spans="1:31" x14ac:dyDescent="0.2">
      <c r="A52" s="8" t="s">
        <v>1008</v>
      </c>
      <c r="F52" s="9">
        <v>600000000</v>
      </c>
      <c r="G52" s="9"/>
      <c r="I52" s="8" t="s">
        <v>1008</v>
      </c>
      <c r="N52" s="9">
        <v>600000000</v>
      </c>
      <c r="O52" s="9">
        <f>F52-N52</f>
        <v>0</v>
      </c>
      <c r="Q52" s="8" t="s">
        <v>1008</v>
      </c>
      <c r="V52" s="9">
        <f ca="1">-ROUND(SUMIF('HW NIIF'!A:D,Q52,'HW NIIF'!D:D),0)</f>
        <v>600000000</v>
      </c>
      <c r="W52" s="9">
        <f t="shared" ref="W52:W54" ca="1" si="11">N52-V52</f>
        <v>0</v>
      </c>
      <c r="Y52" s="8" t="s">
        <v>1008</v>
      </c>
      <c r="AD52" s="9">
        <f ca="1">-ROUND(SUMIF('HW NIIF'!A:D,Y52,'HW NIIF'!C:C),0)</f>
        <v>2100000000</v>
      </c>
      <c r="AE52" s="9">
        <f t="shared" ref="AE52:AE54" ca="1" si="12">V52-AD52</f>
        <v>-1500000000</v>
      </c>
    </row>
    <row r="53" spans="1:31" x14ac:dyDescent="0.2">
      <c r="A53" s="8" t="s">
        <v>1009</v>
      </c>
      <c r="F53" s="9">
        <v>169378297</v>
      </c>
      <c r="G53" s="9"/>
      <c r="I53" s="8" t="s">
        <v>1009</v>
      </c>
      <c r="N53" s="9">
        <v>205183329</v>
      </c>
      <c r="O53" s="12">
        <f>F53-N53</f>
        <v>-35805032</v>
      </c>
      <c r="Q53" s="8" t="s">
        <v>1009</v>
      </c>
      <c r="V53" s="9">
        <f ca="1">-ROUND(SUMIF('HW NIIF'!A:D,Q53,'HW NIIF'!D:D),0)</f>
        <v>273427630</v>
      </c>
      <c r="W53" s="12">
        <f t="shared" ca="1" si="11"/>
        <v>-68244301</v>
      </c>
      <c r="Y53" s="8" t="s">
        <v>1009</v>
      </c>
      <c r="AD53" s="9">
        <f ca="1">-ROUND(SUMIF('HW NIIF'!A:D,Y53,'HW NIIF'!C:C),0)</f>
        <v>273427630</v>
      </c>
      <c r="AE53" s="12">
        <f t="shared" ca="1" si="12"/>
        <v>0</v>
      </c>
    </row>
    <row r="54" spans="1:31" x14ac:dyDescent="0.2">
      <c r="A54" s="8" t="s">
        <v>1010</v>
      </c>
      <c r="F54" s="9">
        <v>752516789</v>
      </c>
      <c r="G54" s="9"/>
      <c r="I54" s="8" t="s">
        <v>1010</v>
      </c>
      <c r="N54" s="9">
        <v>1442277110</v>
      </c>
      <c r="O54" s="12">
        <f>F54-N54</f>
        <v>-689760321</v>
      </c>
      <c r="Q54" s="8" t="s">
        <v>1010</v>
      </c>
      <c r="V54" s="9">
        <f ca="1">-ROUND(SUMIF('HW NIIF'!A:D,Q54,'HW NIIF'!D:D),0)-1</f>
        <v>2056475823</v>
      </c>
      <c r="W54" s="12">
        <f t="shared" ca="1" si="11"/>
        <v>-614198713</v>
      </c>
      <c r="Y54" s="8" t="s">
        <v>1010</v>
      </c>
      <c r="AD54" s="9">
        <f ca="1">-ROUND(SUMIF('HW NIIF'!A:D,Y54,'HW NIIF'!C:C),0)</f>
        <v>1687142730</v>
      </c>
      <c r="AE54" s="12">
        <f t="shared" ca="1" si="12"/>
        <v>369333093</v>
      </c>
    </row>
    <row r="55" spans="1:31" ht="6" customHeight="1" x14ac:dyDescent="0.2"/>
    <row r="56" spans="1:31" ht="12.75" thickBot="1" x14ac:dyDescent="0.25">
      <c r="A56" s="7" t="s">
        <v>1011</v>
      </c>
      <c r="F56" s="14">
        <f>SUM(F52:F55)</f>
        <v>1521895086</v>
      </c>
      <c r="G56" s="9"/>
      <c r="I56" s="7" t="s">
        <v>1011</v>
      </c>
      <c r="N56" s="14">
        <f>SUM(N52:N55)</f>
        <v>2247460439</v>
      </c>
      <c r="O56" s="9"/>
      <c r="Q56" s="7" t="s">
        <v>1011</v>
      </c>
      <c r="V56" s="14">
        <f ca="1">SUM(V52:V55)</f>
        <v>2929903453</v>
      </c>
      <c r="W56" s="9"/>
      <c r="Y56" s="7" t="s">
        <v>1011</v>
      </c>
      <c r="AD56" s="14">
        <f ca="1">SUM(AD52:AD55)</f>
        <v>4060570360</v>
      </c>
      <c r="AE56" s="9"/>
    </row>
    <row r="57" spans="1:31" ht="6" customHeight="1" thickTop="1" x14ac:dyDescent="0.2"/>
    <row r="58" spans="1:31" ht="12.75" thickBot="1" x14ac:dyDescent="0.25">
      <c r="A58" s="7" t="s">
        <v>1012</v>
      </c>
      <c r="F58" s="14">
        <f>SUM(F48,F56)</f>
        <v>5988403386</v>
      </c>
      <c r="I58" s="7" t="s">
        <v>1012</v>
      </c>
      <c r="N58" s="14">
        <f>SUM(N48,N56)</f>
        <v>6057298956</v>
      </c>
      <c r="Q58" s="7" t="s">
        <v>1012</v>
      </c>
      <c r="V58" s="14">
        <f ca="1">SUM(V48,V56)</f>
        <v>6236040530</v>
      </c>
      <c r="Y58" s="7" t="s">
        <v>1012</v>
      </c>
      <c r="AD58" s="14">
        <f ca="1">SUM(AD48,AD56)</f>
        <v>8994095488</v>
      </c>
    </row>
    <row r="59" spans="1:31" ht="12.75" thickTop="1" x14ac:dyDescent="0.2">
      <c r="Y59" s="9"/>
    </row>
    <row r="60" spans="1:31" s="9" customFormat="1" x14ac:dyDescent="0.2">
      <c r="B60" s="18"/>
      <c r="C60" s="18"/>
      <c r="D60" s="18"/>
      <c r="E60" s="18" t="s">
        <v>1013</v>
      </c>
      <c r="F60" s="18">
        <f>F28-F58</f>
        <v>0</v>
      </c>
      <c r="J60" s="18"/>
      <c r="K60" s="18"/>
      <c r="L60" s="18"/>
      <c r="M60" s="18" t="s">
        <v>1013</v>
      </c>
      <c r="N60" s="18">
        <f>N28-N58</f>
        <v>0</v>
      </c>
      <c r="R60" s="18"/>
      <c r="S60" s="18"/>
      <c r="T60" s="18"/>
      <c r="U60" s="18" t="s">
        <v>1013</v>
      </c>
      <c r="V60" s="18">
        <f ca="1">V28-V58</f>
        <v>0</v>
      </c>
      <c r="Z60" s="18"/>
      <c r="AA60" s="18"/>
      <c r="AB60" s="18"/>
      <c r="AC60" s="18" t="s">
        <v>1013</v>
      </c>
      <c r="AD60" s="18">
        <f ca="1">AD28-AD58</f>
        <v>0</v>
      </c>
    </row>
    <row r="63" spans="1:31" x14ac:dyDescent="0.2">
      <c r="A63" s="7" t="s">
        <v>1136</v>
      </c>
      <c r="I63" s="7" t="s">
        <v>1136</v>
      </c>
      <c r="Q63" s="7" t="s">
        <v>1136</v>
      </c>
      <c r="Y63" s="7" t="s">
        <v>1136</v>
      </c>
    </row>
    <row r="64" spans="1:31" s="9" customFormat="1" ht="6" customHeight="1" x14ac:dyDescent="0.2">
      <c r="A64" s="8"/>
      <c r="B64" s="8"/>
      <c r="C64" s="8"/>
      <c r="D64" s="8"/>
      <c r="E64" s="8"/>
      <c r="G64" s="8"/>
      <c r="H64" s="8"/>
      <c r="I64" s="8"/>
      <c r="J64" s="8"/>
      <c r="K64" s="8"/>
      <c r="L64" s="8"/>
      <c r="M64" s="8"/>
      <c r="O64" s="8"/>
      <c r="P64" s="8"/>
      <c r="Q64" s="8"/>
      <c r="R64" s="8"/>
      <c r="S64" s="8"/>
      <c r="T64" s="8"/>
      <c r="U64" s="8"/>
      <c r="W64" s="8"/>
      <c r="X64" s="8"/>
      <c r="Y64" s="8"/>
      <c r="Z64" s="8"/>
      <c r="AA64" s="8"/>
      <c r="AB64" s="8"/>
      <c r="AC64" s="8"/>
      <c r="AE64" s="8"/>
    </row>
    <row r="65" spans="1:31" s="9" customFormat="1" x14ac:dyDescent="0.2">
      <c r="A65" s="7" t="s">
        <v>1014</v>
      </c>
      <c r="B65" s="8"/>
      <c r="C65" s="8"/>
      <c r="D65" s="8"/>
      <c r="E65" s="8"/>
      <c r="G65" s="8"/>
      <c r="H65" s="8"/>
      <c r="I65" s="7" t="s">
        <v>1014</v>
      </c>
      <c r="J65" s="8"/>
      <c r="K65" s="8"/>
      <c r="L65" s="8"/>
      <c r="M65" s="8"/>
      <c r="O65" s="8"/>
      <c r="P65" s="8"/>
      <c r="Q65" s="7" t="s">
        <v>1014</v>
      </c>
      <c r="R65" s="8"/>
      <c r="S65" s="8"/>
      <c r="T65" s="8"/>
      <c r="U65" s="8"/>
      <c r="W65" s="8"/>
      <c r="X65" s="8"/>
      <c r="Y65" s="7" t="s">
        <v>1014</v>
      </c>
      <c r="Z65" s="8"/>
      <c r="AA65" s="8"/>
      <c r="AB65" s="8"/>
      <c r="AC65" s="8"/>
      <c r="AE65" s="8"/>
    </row>
    <row r="66" spans="1:31" s="9" customFormat="1" x14ac:dyDescent="0.2">
      <c r="A66" s="7" t="s">
        <v>1015</v>
      </c>
      <c r="B66" s="8"/>
      <c r="C66" s="8"/>
      <c r="D66" s="8"/>
      <c r="E66" s="8"/>
      <c r="G66" s="8"/>
      <c r="H66" s="8"/>
      <c r="I66" s="7" t="s">
        <v>1016</v>
      </c>
      <c r="J66" s="8"/>
      <c r="K66" s="8"/>
      <c r="L66" s="8"/>
      <c r="M66" s="8"/>
      <c r="O66" s="8"/>
      <c r="P66" s="8"/>
      <c r="Q66" s="7" t="s">
        <v>1017</v>
      </c>
      <c r="R66" s="8"/>
      <c r="S66" s="8"/>
      <c r="T66" s="8"/>
      <c r="U66" s="8"/>
      <c r="W66" s="8"/>
      <c r="X66" s="8"/>
      <c r="Y66" s="7" t="s">
        <v>1123</v>
      </c>
      <c r="Z66" s="8"/>
      <c r="AA66" s="8"/>
      <c r="AB66" s="8"/>
      <c r="AC66" s="8"/>
      <c r="AE66" s="8"/>
    </row>
    <row r="67" spans="1:31" x14ac:dyDescent="0.2">
      <c r="A67" s="7" t="s">
        <v>989</v>
      </c>
      <c r="F67" s="10" t="s">
        <v>990</v>
      </c>
      <c r="I67" s="7" t="s">
        <v>989</v>
      </c>
      <c r="N67" s="10" t="s">
        <v>990</v>
      </c>
      <c r="Q67" s="7" t="s">
        <v>989</v>
      </c>
      <c r="Y67" s="7" t="s">
        <v>989</v>
      </c>
    </row>
    <row r="68" spans="1:31" s="9" customFormat="1" ht="6" customHeight="1" x14ac:dyDescent="0.2">
      <c r="A68" s="8"/>
      <c r="B68" s="8"/>
      <c r="C68" s="8"/>
      <c r="D68" s="8"/>
      <c r="E68" s="8"/>
      <c r="G68" s="8"/>
      <c r="H68" s="8"/>
      <c r="I68" s="8"/>
      <c r="J68" s="8"/>
      <c r="K68" s="8"/>
      <c r="L68" s="8"/>
      <c r="M68" s="8"/>
      <c r="O68" s="8"/>
      <c r="P68" s="8"/>
      <c r="Q68" s="8"/>
      <c r="R68" s="8"/>
      <c r="S68" s="8"/>
      <c r="T68" s="8"/>
      <c r="U68" s="8"/>
      <c r="W68" s="8"/>
      <c r="X68" s="8"/>
      <c r="Y68" s="8"/>
      <c r="Z68" s="8"/>
      <c r="AA68" s="8"/>
      <c r="AB68" s="8"/>
      <c r="AC68" s="8"/>
      <c r="AE68" s="8"/>
    </row>
    <row r="69" spans="1:31" s="9" customFormat="1" x14ac:dyDescent="0.2">
      <c r="A69" s="8" t="s">
        <v>976</v>
      </c>
      <c r="B69" s="8"/>
      <c r="C69" s="8"/>
      <c r="D69" s="8"/>
      <c r="E69" s="8"/>
      <c r="F69" s="9">
        <v>6833566056</v>
      </c>
      <c r="H69" s="8"/>
      <c r="I69" s="8" t="s">
        <v>976</v>
      </c>
      <c r="J69" s="8"/>
      <c r="K69" s="8"/>
      <c r="L69" s="8"/>
      <c r="M69" s="8"/>
      <c r="N69" s="9">
        <v>5759819757</v>
      </c>
      <c r="P69" s="8"/>
      <c r="Q69" s="8" t="s">
        <v>976</v>
      </c>
      <c r="R69" s="8"/>
      <c r="S69" s="8"/>
      <c r="T69" s="8"/>
      <c r="U69" s="8"/>
      <c r="V69" s="9">
        <f ca="1">-ROUND(SUMIF('HW NIIF'!A:D,Q69,'HW NIIF'!D:D),0)</f>
        <v>9006581907</v>
      </c>
      <c r="X69" s="8"/>
      <c r="Y69" s="8" t="s">
        <v>976</v>
      </c>
      <c r="Z69" s="8"/>
      <c r="AA69" s="8"/>
      <c r="AB69" s="8"/>
      <c r="AC69" s="8"/>
      <c r="AD69" s="9">
        <f ca="1">-ROUND(SUMIF('HW NIIF'!A:D,Y69,'HW NIIF'!C:C),0)</f>
        <v>10893822279</v>
      </c>
    </row>
    <row r="70" spans="1:31" s="9" customFormat="1" x14ac:dyDescent="0.2">
      <c r="A70" s="8" t="s">
        <v>977</v>
      </c>
      <c r="B70" s="8"/>
      <c r="C70" s="8"/>
      <c r="D70" s="8"/>
      <c r="E70" s="8"/>
      <c r="F70" s="9">
        <v>-4473048367</v>
      </c>
      <c r="H70" s="8"/>
      <c r="I70" s="8" t="s">
        <v>977</v>
      </c>
      <c r="J70" s="8"/>
      <c r="K70" s="8"/>
      <c r="L70" s="8"/>
      <c r="M70" s="8"/>
      <c r="N70" s="9">
        <v>-3321292837</v>
      </c>
      <c r="P70" s="8"/>
      <c r="Q70" s="8" t="s">
        <v>977</v>
      </c>
      <c r="R70" s="8"/>
      <c r="S70" s="8"/>
      <c r="T70" s="8"/>
      <c r="U70" s="8"/>
      <c r="V70" s="9">
        <f ca="1">-ROUND(SUMIF('HW NIIF'!A:D,Q70,'HW NIIF'!D:D),0)</f>
        <v>-5068683318</v>
      </c>
      <c r="X70" s="8"/>
      <c r="Y70" s="8" t="s">
        <v>977</v>
      </c>
      <c r="Z70" s="8"/>
      <c r="AA70" s="8"/>
      <c r="AB70" s="8"/>
      <c r="AC70" s="8"/>
      <c r="AD70" s="9">
        <f ca="1">-ROUND(SUMIF('HW NIIF'!A:D,Y70,'HW NIIF'!C:C),0)</f>
        <v>-6220105789</v>
      </c>
    </row>
    <row r="71" spans="1:31" s="9" customFormat="1" x14ac:dyDescent="0.2">
      <c r="A71" s="8"/>
      <c r="B71" s="8"/>
      <c r="C71" s="8"/>
      <c r="D71" s="8"/>
      <c r="E71" s="8"/>
      <c r="G71" s="8"/>
      <c r="H71" s="8"/>
      <c r="I71" s="8"/>
      <c r="J71" s="8"/>
      <c r="K71" s="8"/>
      <c r="L71" s="8"/>
      <c r="M71" s="8"/>
      <c r="O71" s="8"/>
      <c r="P71" s="8"/>
      <c r="Q71" s="8"/>
      <c r="R71" s="8"/>
      <c r="S71" s="8"/>
      <c r="T71" s="8"/>
      <c r="U71" s="8"/>
      <c r="W71" s="8"/>
      <c r="X71" s="8"/>
      <c r="Y71" s="8"/>
      <c r="Z71" s="8"/>
      <c r="AA71" s="8"/>
      <c r="AB71" s="8"/>
      <c r="AC71" s="8"/>
      <c r="AE71" s="8"/>
    </row>
    <row r="72" spans="1:31" s="9" customFormat="1" x14ac:dyDescent="0.2">
      <c r="A72" s="8" t="s">
        <v>1018</v>
      </c>
      <c r="B72" s="8"/>
      <c r="C72" s="8"/>
      <c r="D72" s="8"/>
      <c r="E72" s="8"/>
      <c r="F72" s="13">
        <f>SUM(F69:F70)</f>
        <v>2360517689</v>
      </c>
      <c r="G72" s="8"/>
      <c r="H72" s="8"/>
      <c r="I72" s="8" t="s">
        <v>1018</v>
      </c>
      <c r="J72" s="8"/>
      <c r="K72" s="8"/>
      <c r="L72" s="8"/>
      <c r="M72" s="8"/>
      <c r="N72" s="13">
        <f>SUM(N69:N70)</f>
        <v>2438526920</v>
      </c>
      <c r="O72" s="8"/>
      <c r="P72" s="8"/>
      <c r="Q72" s="8" t="s">
        <v>1018</v>
      </c>
      <c r="R72" s="8"/>
      <c r="S72" s="8"/>
      <c r="T72" s="8"/>
      <c r="U72" s="8"/>
      <c r="V72" s="13">
        <f ca="1">SUM(V69:V70)</f>
        <v>3937898589</v>
      </c>
      <c r="W72" s="8"/>
      <c r="X72" s="8"/>
      <c r="Y72" s="8" t="s">
        <v>1018</v>
      </c>
      <c r="Z72" s="8"/>
      <c r="AA72" s="8"/>
      <c r="AB72" s="8"/>
      <c r="AC72" s="8"/>
      <c r="AD72" s="13">
        <f ca="1">SUM(AD69:AD70)</f>
        <v>4673716490</v>
      </c>
      <c r="AE72" s="8"/>
    </row>
    <row r="74" spans="1:31" s="9" customFormat="1" x14ac:dyDescent="0.2">
      <c r="A74" s="8" t="s">
        <v>978</v>
      </c>
      <c r="B74" s="8"/>
      <c r="C74" s="8"/>
      <c r="D74" s="8"/>
      <c r="E74" s="8"/>
      <c r="F74" s="9">
        <v>-1022710915</v>
      </c>
      <c r="H74" s="8"/>
      <c r="I74" s="8" t="s">
        <v>978</v>
      </c>
      <c r="J74" s="8"/>
      <c r="K74" s="8"/>
      <c r="L74" s="8"/>
      <c r="M74" s="8"/>
      <c r="N74" s="9">
        <v>-678027575</v>
      </c>
      <c r="P74" s="8"/>
      <c r="Q74" s="8" t="s">
        <v>978</v>
      </c>
      <c r="R74" s="8"/>
      <c r="S74" s="8"/>
      <c r="T74" s="8"/>
      <c r="U74" s="8"/>
      <c r="V74" s="9">
        <f ca="1">-ROUND(SUMIF('HW NIIF'!A:D,Q74,'HW NIIF'!D:D),0)</f>
        <v>-702501847</v>
      </c>
      <c r="X74" s="8"/>
      <c r="Y74" s="8" t="s">
        <v>978</v>
      </c>
      <c r="Z74" s="8"/>
      <c r="AA74" s="8"/>
      <c r="AB74" s="8"/>
      <c r="AC74" s="8"/>
      <c r="AD74" s="9">
        <f ca="1">-ROUND(SUMIF('HW NIIF'!A:D,Y74,'HW NIIF'!C:C),0)</f>
        <v>-1114246749</v>
      </c>
    </row>
    <row r="75" spans="1:31" s="9" customFormat="1" x14ac:dyDescent="0.2">
      <c r="A75" s="8" t="s">
        <v>979</v>
      </c>
      <c r="B75" s="8"/>
      <c r="C75" s="8"/>
      <c r="D75" s="8"/>
      <c r="E75" s="8"/>
      <c r="F75" s="9">
        <v>-451487128</v>
      </c>
      <c r="H75" s="8"/>
      <c r="I75" s="8" t="s">
        <v>979</v>
      </c>
      <c r="J75" s="8"/>
      <c r="K75" s="8"/>
      <c r="L75" s="8"/>
      <c r="M75" s="8"/>
      <c r="N75" s="9">
        <v>-440223569</v>
      </c>
      <c r="P75" s="8"/>
      <c r="Q75" s="8" t="s">
        <v>979</v>
      </c>
      <c r="R75" s="8"/>
      <c r="S75" s="8"/>
      <c r="T75" s="8"/>
      <c r="U75" s="8"/>
      <c r="V75" s="9">
        <f ca="1">-ROUND(SUMIF('HW NIIF'!A:D,Q75,'HW NIIF'!D:D),0)</f>
        <v>-1464871679</v>
      </c>
      <c r="X75" s="8"/>
      <c r="Y75" s="8" t="s">
        <v>979</v>
      </c>
      <c r="Z75" s="8"/>
      <c r="AA75" s="8"/>
      <c r="AB75" s="8"/>
      <c r="AC75" s="8"/>
      <c r="AD75" s="9">
        <f ca="1">-ROUND(SUMIF('HW NIIF'!A:D,Y75,'HW NIIF'!C:C),0)</f>
        <v>-1138831596</v>
      </c>
    </row>
    <row r="77" spans="1:31" s="9" customFormat="1" x14ac:dyDescent="0.2">
      <c r="A77" s="8" t="s">
        <v>1019</v>
      </c>
      <c r="B77" s="8"/>
      <c r="C77" s="8"/>
      <c r="D77" s="8"/>
      <c r="E77" s="8"/>
      <c r="F77" s="13">
        <f>SUM(F72:F75)</f>
        <v>886319646</v>
      </c>
      <c r="G77" s="8"/>
      <c r="H77" s="8"/>
      <c r="I77" s="8" t="s">
        <v>1019</v>
      </c>
      <c r="J77" s="8"/>
      <c r="K77" s="8"/>
      <c r="L77" s="8"/>
      <c r="M77" s="8"/>
      <c r="N77" s="13">
        <f>SUM(N72:N75)</f>
        <v>1320275776</v>
      </c>
      <c r="O77" s="8"/>
      <c r="P77" s="8"/>
      <c r="Q77" s="8" t="s">
        <v>1019</v>
      </c>
      <c r="R77" s="8"/>
      <c r="S77" s="8"/>
      <c r="T77" s="8"/>
      <c r="U77" s="8"/>
      <c r="V77" s="13">
        <f ca="1">SUM(V72:V75)</f>
        <v>1770525063</v>
      </c>
      <c r="W77" s="8"/>
      <c r="X77" s="8"/>
      <c r="Y77" s="8" t="s">
        <v>1019</v>
      </c>
      <c r="Z77" s="8"/>
      <c r="AA77" s="8"/>
      <c r="AB77" s="8"/>
      <c r="AC77" s="8"/>
      <c r="AD77" s="13">
        <f ca="1">SUM(AD72:AD75)</f>
        <v>2420638145</v>
      </c>
      <c r="AE77" s="8"/>
    </row>
    <row r="79" spans="1:31" s="9" customFormat="1" x14ac:dyDescent="0.2">
      <c r="A79" s="8" t="s">
        <v>1020</v>
      </c>
      <c r="B79" s="8"/>
      <c r="C79" s="8"/>
      <c r="D79" s="8"/>
      <c r="E79" s="8"/>
      <c r="F79" s="9">
        <v>32075130</v>
      </c>
      <c r="H79" s="8"/>
      <c r="I79" s="8" t="s">
        <v>1020</v>
      </c>
      <c r="J79" s="8"/>
      <c r="K79" s="8"/>
      <c r="L79" s="8"/>
      <c r="M79" s="8"/>
      <c r="N79" s="9">
        <v>61974870</v>
      </c>
      <c r="P79" s="8"/>
      <c r="Q79" s="8" t="s">
        <v>1020</v>
      </c>
      <c r="R79" s="8"/>
      <c r="S79" s="8"/>
      <c r="T79" s="8"/>
      <c r="U79" s="8"/>
      <c r="V79" s="9">
        <f ca="1">-ROUND(SUMIF('HW NIIF'!A:D,Q79,'HW NIIF'!D:D),0)</f>
        <v>101827305</v>
      </c>
      <c r="X79" s="8"/>
      <c r="Y79" s="8" t="s">
        <v>1020</v>
      </c>
      <c r="Z79" s="8"/>
      <c r="AA79" s="8"/>
      <c r="AB79" s="8"/>
      <c r="AC79" s="8"/>
      <c r="AD79" s="9">
        <f ca="1">-ROUND(SUMIF('HW NIIF'!A:D,Y79,'HW NIIF'!C:C),0)</f>
        <v>8584132</v>
      </c>
    </row>
    <row r="80" spans="1:31" s="9" customFormat="1" x14ac:dyDescent="0.2">
      <c r="A80" s="8" t="s">
        <v>1021</v>
      </c>
      <c r="B80" s="8"/>
      <c r="C80" s="8"/>
      <c r="D80" s="8"/>
      <c r="E80" s="8"/>
      <c r="F80" s="9">
        <v>-211813036</v>
      </c>
      <c r="H80" s="8"/>
      <c r="I80" s="8" t="s">
        <v>1022</v>
      </c>
      <c r="J80" s="8"/>
      <c r="K80" s="8"/>
      <c r="L80" s="8"/>
      <c r="M80" s="8"/>
      <c r="N80" s="9">
        <v>-189242123</v>
      </c>
      <c r="P80" s="8"/>
      <c r="Q80" s="8" t="s">
        <v>1022</v>
      </c>
      <c r="R80" s="8"/>
      <c r="S80" s="8"/>
      <c r="T80" s="8"/>
      <c r="U80" s="8"/>
      <c r="V80" s="9">
        <f ca="1">-ROUND(SUMIF('HW NIIF'!A:D,Q80,'HW NIIF'!D:D),0)</f>
        <v>-299721979</v>
      </c>
      <c r="X80" s="8"/>
      <c r="Y80" s="8" t="s">
        <v>1022</v>
      </c>
      <c r="Z80" s="8"/>
      <c r="AA80" s="8"/>
      <c r="AB80" s="8"/>
      <c r="AC80" s="8"/>
      <c r="AD80" s="9">
        <f ca="1">-ROUND(SUMIF('HW NIIF'!A:D,Y80,'HW NIIF'!C:C),0)</f>
        <v>-197522233</v>
      </c>
    </row>
    <row r="81" spans="1:31" s="18" customFormat="1" x14ac:dyDescent="0.2">
      <c r="A81" s="8" t="s">
        <v>981</v>
      </c>
      <c r="B81" s="19"/>
      <c r="C81" s="19"/>
      <c r="D81" s="19"/>
      <c r="E81" s="19"/>
      <c r="F81" s="9">
        <v>-403825980</v>
      </c>
      <c r="G81" s="9"/>
      <c r="H81" s="19"/>
      <c r="I81" s="8" t="s">
        <v>981</v>
      </c>
      <c r="J81" s="19"/>
      <c r="K81" s="19"/>
      <c r="L81" s="19"/>
      <c r="M81" s="19"/>
      <c r="N81" s="9">
        <v>-309196314</v>
      </c>
      <c r="O81" s="9"/>
      <c r="P81" s="19"/>
      <c r="Q81" s="8" t="s">
        <v>981</v>
      </c>
      <c r="R81" s="19"/>
      <c r="S81" s="19"/>
      <c r="T81" s="19"/>
      <c r="U81" s="19"/>
      <c r="V81" s="9">
        <f ca="1">-ROUND(SUMIF('HW NIIF'!A:D,Q81,'HW NIIF'!D:D),0)</f>
        <v>-450731658</v>
      </c>
      <c r="W81" s="9"/>
      <c r="X81" s="19"/>
      <c r="Y81" s="8" t="s">
        <v>981</v>
      </c>
      <c r="Z81" s="19"/>
      <c r="AA81" s="19"/>
      <c r="AB81" s="19"/>
      <c r="AC81" s="19"/>
      <c r="AD81" s="9">
        <f ca="1">-ROUND(SUMIF('HW NIIF'!A:D,Y81,'HW NIIF'!C:C),0)</f>
        <v>-315311660</v>
      </c>
      <c r="AE81" s="9"/>
    </row>
    <row r="82" spans="1:31" s="18" customFormat="1" x14ac:dyDescent="0.2">
      <c r="A82" s="8" t="s">
        <v>982</v>
      </c>
      <c r="B82" s="19"/>
      <c r="C82" s="19"/>
      <c r="D82" s="19"/>
      <c r="E82" s="19"/>
      <c r="F82" s="9">
        <v>1580</v>
      </c>
      <c r="G82" s="9"/>
      <c r="H82" s="19"/>
      <c r="I82" s="8" t="s">
        <v>982</v>
      </c>
      <c r="J82" s="19"/>
      <c r="K82" s="19"/>
      <c r="L82" s="19"/>
      <c r="M82" s="19"/>
      <c r="N82" s="9">
        <v>69539</v>
      </c>
      <c r="O82" s="9"/>
      <c r="P82" s="19"/>
      <c r="Q82" s="8" t="s">
        <v>982</v>
      </c>
      <c r="R82" s="19"/>
      <c r="S82" s="19"/>
      <c r="T82" s="19"/>
      <c r="U82" s="19"/>
      <c r="V82" s="9">
        <f ca="1">-ROUND(SUMIF('HW NIIF'!A:D,Q82,'HW NIIF'!D:D),0)</f>
        <v>312492</v>
      </c>
      <c r="W82" s="9"/>
      <c r="X82" s="19"/>
      <c r="Y82" s="8" t="s">
        <v>982</v>
      </c>
      <c r="Z82" s="19"/>
      <c r="AA82" s="19"/>
      <c r="AB82" s="19"/>
      <c r="AC82" s="19"/>
      <c r="AD82" s="9">
        <f ca="1">-ROUND(SUMIF('HW NIIF'!A:D,Y82,'HW NIIF'!C:C),0)</f>
        <v>1983886</v>
      </c>
      <c r="AE82" s="9"/>
    </row>
    <row r="83" spans="1:31" s="9" customFormat="1" x14ac:dyDescent="0.2">
      <c r="A83" s="8" t="s">
        <v>1023</v>
      </c>
      <c r="B83" s="8"/>
      <c r="C83" s="8"/>
      <c r="D83" s="8"/>
      <c r="E83" s="8"/>
      <c r="F83" s="9">
        <v>-2074723</v>
      </c>
      <c r="H83" s="8"/>
      <c r="I83" s="8" t="s">
        <v>1023</v>
      </c>
      <c r="J83" s="8"/>
      <c r="K83" s="8"/>
      <c r="L83" s="8"/>
      <c r="M83" s="8"/>
      <c r="N83" s="9">
        <v>23408605</v>
      </c>
      <c r="P83" s="8"/>
      <c r="Q83" s="8" t="s">
        <v>1023</v>
      </c>
      <c r="R83" s="8"/>
      <c r="S83" s="8"/>
      <c r="T83" s="8"/>
      <c r="U83" s="8"/>
      <c r="V83" s="9">
        <f ca="1">-ROUND(SUMIF('HW NIIF'!A:D,Q83,'HW NIIF'!D:D),0)</f>
        <v>47363791</v>
      </c>
      <c r="X83" s="8"/>
      <c r="Y83" s="8" t="s">
        <v>1023</v>
      </c>
      <c r="Z83" s="8"/>
      <c r="AA83" s="8"/>
      <c r="AB83" s="8"/>
      <c r="AC83" s="8"/>
      <c r="AD83" s="9">
        <f ca="1">-ROUND(SUMIF('HW NIIF'!A:D,Y83,'HW NIIF'!C:C),0)+1</f>
        <v>-24307363</v>
      </c>
    </row>
    <row r="85" spans="1:31" s="9" customFormat="1" x14ac:dyDescent="0.2">
      <c r="A85" s="8" t="s">
        <v>1024</v>
      </c>
      <c r="B85" s="8"/>
      <c r="C85" s="8"/>
      <c r="D85" s="8"/>
      <c r="E85" s="8"/>
      <c r="F85" s="13">
        <f>SUM(F77:F83)</f>
        <v>300682617</v>
      </c>
      <c r="G85" s="8"/>
      <c r="H85" s="8"/>
      <c r="I85" s="8" t="s">
        <v>1024</v>
      </c>
      <c r="J85" s="8"/>
      <c r="K85" s="8"/>
      <c r="L85" s="8"/>
      <c r="M85" s="8"/>
      <c r="N85" s="13">
        <f>SUM(N77:N83)</f>
        <v>907290353</v>
      </c>
      <c r="O85" s="8"/>
      <c r="P85" s="8"/>
      <c r="Q85" s="8" t="s">
        <v>1024</v>
      </c>
      <c r="R85" s="8"/>
      <c r="S85" s="8"/>
      <c r="T85" s="8"/>
      <c r="U85" s="8"/>
      <c r="V85" s="13">
        <f ca="1">SUM(V77:V83)</f>
        <v>1169575014</v>
      </c>
      <c r="W85" s="8"/>
      <c r="X85" s="8"/>
      <c r="Y85" s="8" t="s">
        <v>1024</v>
      </c>
      <c r="Z85" s="8"/>
      <c r="AA85" s="8"/>
      <c r="AB85" s="8"/>
      <c r="AC85" s="8"/>
      <c r="AD85" s="13">
        <f ca="1">SUM(AD77:AD83)</f>
        <v>1894064907</v>
      </c>
      <c r="AE85" s="8"/>
    </row>
    <row r="87" spans="1:31" s="9" customFormat="1" x14ac:dyDescent="0.2">
      <c r="A87" s="8" t="s">
        <v>984</v>
      </c>
      <c r="B87" s="8"/>
      <c r="C87" s="8"/>
      <c r="D87" s="8"/>
      <c r="E87" s="8"/>
      <c r="F87" s="9">
        <v>-117266221</v>
      </c>
      <c r="H87" s="8"/>
      <c r="I87" s="8" t="s">
        <v>984</v>
      </c>
      <c r="J87" s="8"/>
      <c r="K87" s="8"/>
      <c r="L87" s="8"/>
      <c r="M87" s="8"/>
      <c r="N87" s="9">
        <v>-181725000</v>
      </c>
      <c r="P87" s="8"/>
      <c r="Q87" s="8" t="s">
        <v>984</v>
      </c>
      <c r="R87" s="8"/>
      <c r="S87" s="8"/>
      <c r="T87" s="8"/>
      <c r="U87" s="8"/>
      <c r="V87" s="9">
        <f ca="1">-ROUND(SUMIF('HW NIIF'!A:D,Q87,'HW NIIF'!D:D),0)</f>
        <v>-487132000</v>
      </c>
      <c r="X87" s="8"/>
      <c r="Y87" s="8" t="s">
        <v>984</v>
      </c>
      <c r="Z87" s="8"/>
      <c r="AA87" s="8"/>
      <c r="AB87" s="8"/>
      <c r="AC87" s="8"/>
      <c r="AD87" s="9">
        <f ca="1">-ROUND(SUMIF('HW NIIF'!A:D,Y87,'HW NIIF'!C:C),0)</f>
        <v>-763398000</v>
      </c>
    </row>
    <row r="89" spans="1:31" s="9" customFormat="1" x14ac:dyDescent="0.2">
      <c r="A89" s="7" t="s">
        <v>1025</v>
      </c>
      <c r="B89" s="8"/>
      <c r="C89" s="8"/>
      <c r="D89" s="8"/>
      <c r="E89" s="8"/>
      <c r="F89" s="13">
        <f>SUM(F85:F87)</f>
        <v>183416396</v>
      </c>
      <c r="H89" s="8"/>
      <c r="I89" s="7" t="s">
        <v>1025</v>
      </c>
      <c r="J89" s="8"/>
      <c r="K89" s="8"/>
      <c r="L89" s="8"/>
      <c r="M89" s="8"/>
      <c r="N89" s="13">
        <f>SUM(N85:N87)</f>
        <v>725565353</v>
      </c>
      <c r="P89" s="8"/>
      <c r="Q89" s="7" t="s">
        <v>1025</v>
      </c>
      <c r="R89" s="8"/>
      <c r="S89" s="8"/>
      <c r="T89" s="8"/>
      <c r="U89" s="8"/>
      <c r="V89" s="13">
        <f ca="1">SUM(V85:V87)</f>
        <v>682443014</v>
      </c>
      <c r="X89" s="8"/>
      <c r="Y89" s="7" t="s">
        <v>1025</v>
      </c>
      <c r="Z89" s="8"/>
      <c r="AA89" s="8"/>
      <c r="AB89" s="8"/>
      <c r="AC89" s="8"/>
      <c r="AD89" s="13">
        <f ca="1">SUM(AD85:AD87)</f>
        <v>1130666907</v>
      </c>
    </row>
    <row r="91" spans="1:31" s="9" customFormat="1" x14ac:dyDescent="0.2">
      <c r="A91" s="8"/>
      <c r="B91" s="8"/>
      <c r="C91" s="8"/>
      <c r="D91" s="8"/>
      <c r="E91" s="19" t="s">
        <v>1013</v>
      </c>
      <c r="F91" s="18">
        <v>0.43999999761581421</v>
      </c>
      <c r="G91" s="8"/>
      <c r="H91" s="8"/>
      <c r="I91" s="8"/>
      <c r="J91" s="8"/>
      <c r="K91" s="8"/>
      <c r="L91" s="8"/>
      <c r="M91" s="19" t="s">
        <v>1013</v>
      </c>
      <c r="N91" s="18">
        <f>N89-(N54-F54+N53-F53)</f>
        <v>0</v>
      </c>
      <c r="O91" s="8"/>
      <c r="P91" s="8"/>
      <c r="Q91" s="8"/>
      <c r="R91" s="8"/>
      <c r="S91" s="8"/>
      <c r="T91" s="8"/>
      <c r="U91" s="19" t="s">
        <v>1013</v>
      </c>
      <c r="V91" s="18">
        <f ca="1">V89-(V54-N54+V53-N53)</f>
        <v>0</v>
      </c>
      <c r="W91" s="8"/>
      <c r="X91" s="8"/>
      <c r="Y91" s="8"/>
      <c r="Z91" s="8"/>
      <c r="AA91" s="8"/>
      <c r="AB91" s="8"/>
      <c r="AC91" s="19" t="s">
        <v>1013</v>
      </c>
      <c r="AD91" s="18">
        <f ca="1">AD89-(AD54-V54+AD53-V53)</f>
        <v>1500000000</v>
      </c>
      <c r="AE91" s="8" t="s">
        <v>1126</v>
      </c>
    </row>
    <row r="92" spans="1:31" x14ac:dyDescent="0.2">
      <c r="A92" s="9"/>
      <c r="B92" s="9"/>
      <c r="C92" s="9"/>
      <c r="D92" s="9"/>
      <c r="E92" s="9"/>
    </row>
    <row r="93" spans="1:31" x14ac:dyDescent="0.2">
      <c r="A93" s="9"/>
      <c r="B93" s="9"/>
      <c r="C93" s="9"/>
      <c r="D93" s="9"/>
      <c r="E93" s="9"/>
    </row>
    <row r="94" spans="1:31" s="9" customFormat="1" x14ac:dyDescent="0.2">
      <c r="G94" s="8"/>
      <c r="O94" s="8"/>
      <c r="P94" s="8"/>
      <c r="Q94" s="7" t="s">
        <v>1136</v>
      </c>
      <c r="R94" s="8"/>
      <c r="S94" s="8"/>
      <c r="T94" s="8"/>
      <c r="V94" s="8"/>
      <c r="W94" s="8"/>
      <c r="X94" s="8"/>
      <c r="Y94" s="8"/>
      <c r="Z94" s="8"/>
      <c r="AA94" s="8"/>
      <c r="AB94" s="8"/>
      <c r="AE94" s="8"/>
    </row>
    <row r="95" spans="1:31" s="9" customFormat="1" x14ac:dyDescent="0.2">
      <c r="G95" s="8"/>
      <c r="O95" s="8"/>
      <c r="P95" s="8"/>
      <c r="Q95" s="7" t="s">
        <v>1026</v>
      </c>
      <c r="R95" s="8"/>
      <c r="S95" s="8"/>
      <c r="T95" s="8"/>
      <c r="V95" s="8"/>
      <c r="W95" s="8"/>
      <c r="X95" s="8"/>
      <c r="Y95" s="8"/>
      <c r="Z95" s="8"/>
      <c r="AA95" s="8"/>
      <c r="AB95" s="8"/>
      <c r="AE95" s="8"/>
    </row>
    <row r="96" spans="1:31" s="9" customFormat="1" x14ac:dyDescent="0.2">
      <c r="G96" s="8"/>
      <c r="O96" s="8"/>
      <c r="P96" s="8"/>
      <c r="Q96" s="7" t="s">
        <v>989</v>
      </c>
      <c r="R96" s="8"/>
      <c r="S96" s="8"/>
      <c r="T96" s="8"/>
      <c r="V96" s="8"/>
      <c r="W96" s="8"/>
      <c r="X96" s="8"/>
      <c r="Y96" s="8"/>
      <c r="Z96" s="8"/>
      <c r="AA96" s="8"/>
      <c r="AB96" s="8"/>
      <c r="AE96" s="8"/>
    </row>
    <row r="97" spans="7:31" s="9" customFormat="1" x14ac:dyDescent="0.2">
      <c r="G97" s="8"/>
      <c r="O97" s="8"/>
      <c r="P97" s="8"/>
      <c r="Q97" s="8"/>
      <c r="R97" s="8"/>
      <c r="S97" s="8"/>
      <c r="T97" s="8"/>
      <c r="V97" s="8"/>
      <c r="W97" s="8"/>
      <c r="X97" s="8"/>
      <c r="Y97" s="8"/>
      <c r="Z97" s="8"/>
      <c r="AA97" s="8"/>
      <c r="AB97" s="8"/>
      <c r="AE97" s="8"/>
    </row>
    <row r="98" spans="7:31" s="9" customFormat="1" ht="36" x14ac:dyDescent="0.2">
      <c r="G98" s="8"/>
      <c r="O98" s="8"/>
      <c r="P98" s="8"/>
      <c r="Q98" s="8"/>
      <c r="R98" s="20" t="s">
        <v>881</v>
      </c>
      <c r="S98" s="21" t="s">
        <v>882</v>
      </c>
      <c r="T98" s="21" t="s">
        <v>883</v>
      </c>
      <c r="U98" s="21" t="s">
        <v>1027</v>
      </c>
      <c r="W98" s="8"/>
      <c r="X98" s="8"/>
      <c r="Y98" s="8"/>
      <c r="Z98" s="8"/>
      <c r="AA98" s="8"/>
      <c r="AB98" s="8"/>
      <c r="AE98" s="8"/>
    </row>
    <row r="99" spans="7:31" s="9" customFormat="1" x14ac:dyDescent="0.2">
      <c r="G99" s="8"/>
      <c r="O99" s="8"/>
      <c r="P99" s="8"/>
      <c r="Q99" s="8"/>
      <c r="R99" s="8"/>
      <c r="S99" s="8"/>
      <c r="U99" s="8"/>
      <c r="W99" s="8"/>
      <c r="X99" s="8"/>
      <c r="Y99" s="8"/>
      <c r="Z99" s="8"/>
      <c r="AA99" s="8"/>
      <c r="AB99" s="8"/>
      <c r="AE99" s="8"/>
    </row>
    <row r="100" spans="7:31" s="9" customFormat="1" x14ac:dyDescent="0.2">
      <c r="G100" s="8"/>
      <c r="O100" s="8"/>
      <c r="P100" s="7" t="s">
        <v>1028</v>
      </c>
      <c r="R100" s="9">
        <f>F52</f>
        <v>600000000</v>
      </c>
      <c r="S100" s="9">
        <f>F53</f>
        <v>169378297</v>
      </c>
      <c r="T100" s="9">
        <f>117266221+165074757+1090645037</f>
        <v>1372986015</v>
      </c>
      <c r="U100" s="22">
        <f>SUM(R100:T100)</f>
        <v>2142364312</v>
      </c>
      <c r="W100" s="8"/>
      <c r="X100" s="8"/>
      <c r="Y100" s="8"/>
      <c r="Z100" s="8"/>
      <c r="AA100" s="8"/>
      <c r="AB100" s="8"/>
      <c r="AE100" s="8"/>
    </row>
    <row r="101" spans="7:31" s="9" customFormat="1" x14ac:dyDescent="0.2">
      <c r="G101" s="8"/>
      <c r="O101" s="8"/>
      <c r="P101" s="7"/>
      <c r="Q101" s="23" t="s">
        <v>1029</v>
      </c>
      <c r="T101" s="9">
        <v>-620469226</v>
      </c>
      <c r="U101" s="9">
        <f>SUM(R101:T101)</f>
        <v>-620469226</v>
      </c>
      <c r="W101" s="8"/>
      <c r="X101" s="8"/>
      <c r="Y101" s="8"/>
      <c r="Z101" s="8"/>
      <c r="AA101" s="8"/>
      <c r="AB101" s="8"/>
      <c r="AE101" s="8"/>
    </row>
    <row r="102" spans="7:31" s="9" customFormat="1" x14ac:dyDescent="0.2">
      <c r="G102" s="8"/>
      <c r="O102" s="8"/>
      <c r="P102" s="7" t="s">
        <v>1030</v>
      </c>
      <c r="Q102" s="23"/>
      <c r="R102" s="9">
        <f>F52</f>
        <v>600000000</v>
      </c>
      <c r="S102" s="9">
        <f>F53</f>
        <v>169378297</v>
      </c>
      <c r="T102" s="9">
        <f>SUM(T100:T101)</f>
        <v>752516789</v>
      </c>
      <c r="U102" s="22">
        <f>SUM(R102:T102)</f>
        <v>1521895086</v>
      </c>
      <c r="V102" s="9">
        <f>U102-F56</f>
        <v>0</v>
      </c>
      <c r="W102" s="8"/>
      <c r="X102" s="8"/>
      <c r="Y102" s="8"/>
      <c r="Z102" s="8"/>
      <c r="AA102" s="8"/>
      <c r="AB102" s="8"/>
      <c r="AE102" s="8"/>
    </row>
    <row r="103" spans="7:31" s="9" customFormat="1" x14ac:dyDescent="0.2">
      <c r="G103" s="8"/>
      <c r="O103" s="8"/>
      <c r="P103" s="8"/>
      <c r="Q103" s="24" t="s">
        <v>1031</v>
      </c>
      <c r="S103" s="9">
        <f>S105-S100</f>
        <v>35805032</v>
      </c>
      <c r="T103" s="9">
        <f>-S103</f>
        <v>-35805032</v>
      </c>
      <c r="U103" s="9">
        <f>SUM(R103:T103)</f>
        <v>0</v>
      </c>
      <c r="W103" s="8"/>
      <c r="X103" s="8"/>
      <c r="Y103" s="8"/>
      <c r="Z103" s="8"/>
      <c r="AA103" s="8"/>
      <c r="AB103" s="8"/>
      <c r="AE103" s="8"/>
    </row>
    <row r="104" spans="7:31" s="9" customFormat="1" x14ac:dyDescent="0.2">
      <c r="G104" s="8"/>
      <c r="O104" s="8"/>
      <c r="P104" s="8"/>
      <c r="Q104" s="24" t="s">
        <v>1032</v>
      </c>
      <c r="R104" s="8"/>
      <c r="S104" s="8"/>
      <c r="T104" s="9">
        <f>N89</f>
        <v>725565353</v>
      </c>
      <c r="U104" s="9">
        <f t="shared" ref="U104:U108" si="13">SUM(R104:T104)</f>
        <v>725565353</v>
      </c>
      <c r="V104" s="9">
        <f>T104-N89</f>
        <v>0</v>
      </c>
      <c r="W104" s="8"/>
      <c r="X104" s="8"/>
      <c r="Y104" s="8"/>
      <c r="Z104" s="8"/>
      <c r="AA104" s="8"/>
      <c r="AB104" s="8"/>
      <c r="AE104" s="8"/>
    </row>
    <row r="105" spans="7:31" s="9" customFormat="1" x14ac:dyDescent="0.2">
      <c r="G105" s="8"/>
      <c r="O105" s="8"/>
      <c r="P105" s="7" t="s">
        <v>1033</v>
      </c>
      <c r="Q105" s="7"/>
      <c r="R105" s="9">
        <f>N52</f>
        <v>600000000</v>
      </c>
      <c r="S105" s="9">
        <f>N53</f>
        <v>205183329</v>
      </c>
      <c r="T105" s="9">
        <f>SUM(N54:N54)</f>
        <v>1442277110</v>
      </c>
      <c r="U105" s="22">
        <f t="shared" si="13"/>
        <v>2247460439</v>
      </c>
      <c r="V105" s="9">
        <f>U105-N56</f>
        <v>0</v>
      </c>
      <c r="W105" s="8"/>
      <c r="X105" s="8"/>
      <c r="Y105" s="8"/>
      <c r="Z105" s="8"/>
      <c r="AA105" s="8"/>
      <c r="AB105" s="8"/>
      <c r="AE105" s="8"/>
    </row>
    <row r="106" spans="7:31" s="9" customFormat="1" x14ac:dyDescent="0.2">
      <c r="G106" s="8"/>
      <c r="O106" s="8"/>
      <c r="P106" s="8"/>
      <c r="Q106" s="24" t="s">
        <v>1031</v>
      </c>
      <c r="S106" s="9">
        <f ca="1">S108-S105</f>
        <v>68244301</v>
      </c>
      <c r="T106" s="9">
        <f ca="1">-S106</f>
        <v>-68244301</v>
      </c>
      <c r="U106" s="9">
        <f t="shared" ca="1" si="13"/>
        <v>0</v>
      </c>
      <c r="W106" s="8"/>
      <c r="X106" s="8"/>
      <c r="Y106" s="8"/>
      <c r="Z106" s="8"/>
      <c r="AA106" s="8"/>
      <c r="AB106" s="8"/>
      <c r="AE106" s="8"/>
    </row>
    <row r="107" spans="7:31" s="9" customFormat="1" x14ac:dyDescent="0.2">
      <c r="G107" s="8"/>
      <c r="O107" s="8"/>
      <c r="P107" s="8"/>
      <c r="Q107" s="24" t="s">
        <v>1032</v>
      </c>
      <c r="R107" s="8"/>
      <c r="S107" s="8"/>
      <c r="T107" s="9">
        <f ca="1">V89</f>
        <v>682443014</v>
      </c>
      <c r="U107" s="9">
        <f t="shared" ca="1" si="13"/>
        <v>682443014</v>
      </c>
      <c r="V107" s="9">
        <f ca="1">T107-V89</f>
        <v>0</v>
      </c>
      <c r="W107" s="8"/>
      <c r="X107" s="8"/>
      <c r="Y107" s="8"/>
      <c r="Z107" s="8"/>
      <c r="AA107" s="8"/>
      <c r="AB107" s="8"/>
      <c r="AE107" s="8"/>
    </row>
    <row r="108" spans="7:31" s="9" customFormat="1" x14ac:dyDescent="0.2">
      <c r="G108" s="8"/>
      <c r="O108" s="8"/>
      <c r="P108" s="7" t="s">
        <v>1034</v>
      </c>
      <c r="R108" s="9">
        <f ca="1">V52</f>
        <v>600000000</v>
      </c>
      <c r="S108" s="9">
        <f ca="1">V53</f>
        <v>273427630</v>
      </c>
      <c r="T108" s="9">
        <f ca="1">V54</f>
        <v>2056475823</v>
      </c>
      <c r="U108" s="22">
        <f t="shared" ca="1" si="13"/>
        <v>2929903453</v>
      </c>
      <c r="V108" s="9">
        <f ca="1">U108-V56</f>
        <v>0</v>
      </c>
      <c r="W108" s="8"/>
      <c r="X108" s="8"/>
      <c r="Y108" s="8"/>
      <c r="Z108" s="8"/>
      <c r="AA108" s="8"/>
      <c r="AB108" s="8"/>
      <c r="AE108" s="8"/>
    </row>
    <row r="109" spans="7:31" s="9" customFormat="1" x14ac:dyDescent="0.2">
      <c r="G109" s="8"/>
      <c r="O109" s="8"/>
      <c r="P109" s="8"/>
      <c r="Q109" s="24" t="s">
        <v>1031</v>
      </c>
      <c r="S109" s="9">
        <f ca="1">S112-S108</f>
        <v>0</v>
      </c>
      <c r="T109" s="9">
        <f ca="1">-S109</f>
        <v>0</v>
      </c>
      <c r="U109" s="9">
        <f t="shared" ref="U109:U111" ca="1" si="14">SUM(R109:T109)</f>
        <v>0</v>
      </c>
      <c r="W109" s="8"/>
      <c r="X109" s="8"/>
      <c r="Y109" s="8"/>
      <c r="Z109" s="8"/>
      <c r="AA109" s="8"/>
      <c r="AB109" s="8"/>
      <c r="AE109" s="8"/>
    </row>
    <row r="110" spans="7:31" s="9" customFormat="1" x14ac:dyDescent="0.2">
      <c r="G110" s="8"/>
      <c r="O110" s="8"/>
      <c r="P110" s="8"/>
      <c r="Q110" s="24" t="s">
        <v>1128</v>
      </c>
      <c r="R110" s="9">
        <f ca="1">-T110</f>
        <v>1500000000</v>
      </c>
      <c r="T110" s="36">
        <f ca="1">T112-T111-T109-T108</f>
        <v>-1500000000</v>
      </c>
      <c r="U110" s="9">
        <f t="shared" ca="1" si="14"/>
        <v>0</v>
      </c>
      <c r="W110" s="8"/>
      <c r="X110" s="8"/>
      <c r="Y110" s="8"/>
      <c r="Z110" s="8"/>
      <c r="AA110" s="8"/>
      <c r="AB110" s="8"/>
      <c r="AE110" s="8"/>
    </row>
    <row r="111" spans="7:31" s="9" customFormat="1" x14ac:dyDescent="0.2">
      <c r="G111" s="8"/>
      <c r="O111" s="8"/>
      <c r="P111" s="8"/>
      <c r="Q111" s="24" t="s">
        <v>1032</v>
      </c>
      <c r="R111" s="8"/>
      <c r="S111" s="8"/>
      <c r="T111" s="9">
        <f ca="1">AD89</f>
        <v>1130666907</v>
      </c>
      <c r="U111" s="9">
        <f t="shared" ca="1" si="14"/>
        <v>1130666907</v>
      </c>
      <c r="V111" s="9">
        <f ca="1">T111-AD89</f>
        <v>0</v>
      </c>
      <c r="W111" s="8"/>
      <c r="X111" s="8"/>
      <c r="Y111" s="8"/>
      <c r="Z111" s="8"/>
      <c r="AA111" s="8"/>
      <c r="AB111" s="8"/>
      <c r="AE111" s="8"/>
    </row>
    <row r="112" spans="7:31" s="9" customFormat="1" x14ac:dyDescent="0.2">
      <c r="G112" s="8"/>
      <c r="O112" s="8"/>
      <c r="P112" s="7" t="s">
        <v>1127</v>
      </c>
      <c r="R112" s="9">
        <f ca="1">AD52</f>
        <v>2100000000</v>
      </c>
      <c r="S112" s="9">
        <f ca="1">AD53</f>
        <v>273427630</v>
      </c>
      <c r="T112" s="9">
        <f ca="1">AD54</f>
        <v>1687142730</v>
      </c>
      <c r="U112" s="22">
        <f ca="1">SUM(R112:T112)</f>
        <v>4060570360</v>
      </c>
      <c r="V112" s="9">
        <f ca="1">U112-AD56</f>
        <v>0</v>
      </c>
      <c r="W112" s="8"/>
      <c r="X112" s="8"/>
      <c r="Y112" s="8"/>
      <c r="Z112" s="8"/>
      <c r="AA112" s="8"/>
      <c r="AB112" s="8"/>
      <c r="AE112" s="8"/>
    </row>
    <row r="113" spans="1:32" s="9" customFormat="1" x14ac:dyDescent="0.2">
      <c r="G113" s="8"/>
      <c r="O113" s="8"/>
      <c r="P113" s="8"/>
      <c r="Q113" s="8"/>
      <c r="R113" s="8"/>
      <c r="S113" s="8"/>
      <c r="U113" s="8"/>
      <c r="W113" s="8"/>
      <c r="X113" s="8"/>
      <c r="Y113" s="8"/>
      <c r="Z113" s="8"/>
      <c r="AA113" s="8"/>
      <c r="AB113" s="8"/>
      <c r="AE113" s="8"/>
      <c r="AF113" s="8"/>
    </row>
    <row r="114" spans="1:32" s="9" customFormat="1" x14ac:dyDescent="0.2">
      <c r="G114" s="8"/>
      <c r="O114" s="8"/>
      <c r="P114" s="8"/>
      <c r="Q114" s="8"/>
      <c r="R114" s="9">
        <f>R102+R103+R104-R105</f>
        <v>0</v>
      </c>
      <c r="S114" s="9">
        <f>S102+S103+S104-S105</f>
        <v>0</v>
      </c>
      <c r="T114" s="9">
        <f>T102+T103+T104-T105</f>
        <v>0</v>
      </c>
      <c r="U114" s="9">
        <f>U102+U103+U104-U105</f>
        <v>0</v>
      </c>
      <c r="W114" s="8"/>
      <c r="X114" s="8"/>
      <c r="Y114" s="8"/>
      <c r="Z114" s="8"/>
      <c r="AA114" s="8"/>
      <c r="AB114" s="8"/>
      <c r="AE114" s="8"/>
      <c r="AF114" s="8"/>
    </row>
    <row r="115" spans="1:32" s="9" customFormat="1" x14ac:dyDescent="0.2">
      <c r="G115" s="8"/>
      <c r="O115" s="8"/>
      <c r="P115" s="8"/>
      <c r="Q115" s="8"/>
      <c r="R115" s="9">
        <f ca="1">R105+R106+R107-R108</f>
        <v>0</v>
      </c>
      <c r="S115" s="9">
        <f t="shared" ref="S115:U115" ca="1" si="15">S105+S106+S107-S108</f>
        <v>0</v>
      </c>
      <c r="T115" s="9">
        <f t="shared" ca="1" si="15"/>
        <v>0</v>
      </c>
      <c r="U115" s="9">
        <f t="shared" ca="1" si="15"/>
        <v>0</v>
      </c>
      <c r="V115" s="23"/>
      <c r="W115" s="8"/>
      <c r="X115" s="8"/>
      <c r="Y115" s="8"/>
      <c r="Z115" s="8"/>
      <c r="AA115" s="8"/>
      <c r="AB115" s="8"/>
      <c r="AE115" s="8"/>
      <c r="AF115" s="8"/>
    </row>
    <row r="116" spans="1:32" s="9" customFormat="1" x14ac:dyDescent="0.2">
      <c r="G116" s="8"/>
      <c r="I116" s="8"/>
      <c r="J116" s="8"/>
      <c r="K116" s="8"/>
      <c r="L116" s="8"/>
      <c r="M116" s="8"/>
      <c r="O116" s="8"/>
      <c r="Q116" s="8"/>
      <c r="R116" s="9">
        <f ca="1">R108+R109+R110+R111-R112</f>
        <v>0</v>
      </c>
      <c r="S116" s="9">
        <f ca="1">S108+S109+S110+S111-S112</f>
        <v>0</v>
      </c>
      <c r="T116" s="9">
        <f ca="1">T108+T109+T110+T111-T112</f>
        <v>0</v>
      </c>
      <c r="U116" s="9">
        <f ca="1">U108+U109+U110+U111-U112</f>
        <v>0</v>
      </c>
      <c r="W116" s="8"/>
      <c r="Y116" s="8"/>
      <c r="Z116" s="8"/>
      <c r="AA116" s="8"/>
      <c r="AB116" s="8"/>
      <c r="AC116" s="8"/>
      <c r="AE116" s="8"/>
      <c r="AF116" s="8"/>
    </row>
    <row r="117" spans="1:32" s="9" customFormat="1" x14ac:dyDescent="0.2">
      <c r="G117" s="8"/>
      <c r="I117" s="8"/>
      <c r="J117" s="8"/>
      <c r="K117" s="8"/>
      <c r="L117" s="8"/>
      <c r="M117" s="8"/>
      <c r="O117" s="8"/>
      <c r="Q117" s="8"/>
      <c r="R117" s="8"/>
      <c r="S117" s="8"/>
      <c r="T117" s="8"/>
      <c r="U117" s="8"/>
      <c r="W117" s="8"/>
      <c r="Y117" s="8"/>
      <c r="Z117" s="8"/>
      <c r="AA117" s="8"/>
      <c r="AB117" s="8"/>
      <c r="AC117" s="8"/>
      <c r="AE117" s="8"/>
      <c r="AF117" s="8"/>
    </row>
    <row r="118" spans="1:32" s="9" customFormat="1" x14ac:dyDescent="0.2">
      <c r="G118" s="8"/>
      <c r="I118" s="8"/>
      <c r="J118" s="8"/>
      <c r="K118" s="8"/>
      <c r="L118" s="8"/>
      <c r="M118" s="8"/>
      <c r="O118" s="8"/>
      <c r="Q118" s="8"/>
      <c r="R118" s="8"/>
      <c r="S118" s="8"/>
      <c r="T118" s="8"/>
      <c r="U118" s="8"/>
      <c r="W118" s="8"/>
      <c r="Y118" s="8"/>
      <c r="Z118" s="8"/>
      <c r="AA118" s="8"/>
      <c r="AB118" s="8"/>
      <c r="AC118" s="8"/>
      <c r="AE118" s="8"/>
      <c r="AF118" s="8"/>
    </row>
    <row r="119" spans="1:32" s="9" customFormat="1" x14ac:dyDescent="0.2">
      <c r="G119" s="8"/>
      <c r="H119" s="8"/>
      <c r="I119" s="7" t="s">
        <v>1136</v>
      </c>
      <c r="J119" s="8"/>
      <c r="K119" s="8"/>
      <c r="L119" s="8"/>
      <c r="M119" s="8"/>
      <c r="O119" s="8"/>
      <c r="P119" s="8"/>
      <c r="Q119" s="7" t="s">
        <v>1136</v>
      </c>
      <c r="R119" s="8"/>
      <c r="S119" s="8"/>
      <c r="T119" s="8"/>
      <c r="U119" s="8"/>
      <c r="W119" s="8"/>
      <c r="X119" s="8"/>
      <c r="Y119" s="7" t="s">
        <v>1136</v>
      </c>
      <c r="Z119" s="8"/>
      <c r="AA119" s="8"/>
      <c r="AB119" s="8"/>
      <c r="AC119" s="8"/>
      <c r="AE119" s="8"/>
      <c r="AF119" s="8"/>
    </row>
    <row r="120" spans="1:32" s="9" customFormat="1" x14ac:dyDescent="0.2">
      <c r="G120" s="8"/>
      <c r="H120" s="8"/>
      <c r="I120" s="7" t="s">
        <v>1035</v>
      </c>
      <c r="J120" s="8"/>
      <c r="K120" s="8"/>
      <c r="L120" s="8"/>
      <c r="M120" s="8"/>
      <c r="O120" s="8"/>
      <c r="P120" s="8"/>
      <c r="Q120" s="7" t="s">
        <v>1035</v>
      </c>
      <c r="R120" s="8"/>
      <c r="S120" s="8"/>
      <c r="T120" s="8"/>
      <c r="U120" s="8"/>
      <c r="W120" s="8"/>
      <c r="X120" s="8"/>
      <c r="Y120" s="7" t="s">
        <v>1035</v>
      </c>
      <c r="Z120" s="8"/>
      <c r="AA120" s="8"/>
      <c r="AB120" s="8"/>
      <c r="AC120" s="8"/>
      <c r="AE120" s="8"/>
      <c r="AF120" s="8"/>
    </row>
    <row r="121" spans="1:32" s="9" customFormat="1" x14ac:dyDescent="0.2">
      <c r="G121" s="8"/>
      <c r="H121" s="8"/>
      <c r="I121" s="7" t="s">
        <v>987</v>
      </c>
      <c r="J121" s="8"/>
      <c r="K121" s="8"/>
      <c r="L121" s="8"/>
      <c r="M121" s="8"/>
      <c r="O121" s="8"/>
      <c r="P121" s="8"/>
      <c r="Q121" s="7" t="s">
        <v>988</v>
      </c>
      <c r="R121" s="8"/>
      <c r="S121" s="8"/>
      <c r="T121" s="8"/>
      <c r="U121" s="8"/>
      <c r="W121" s="8"/>
      <c r="X121" s="8"/>
      <c r="Y121" s="7" t="s">
        <v>1122</v>
      </c>
      <c r="Z121" s="8"/>
      <c r="AA121" s="8"/>
      <c r="AB121" s="8"/>
      <c r="AC121" s="8"/>
      <c r="AE121" s="8"/>
      <c r="AF121" s="8"/>
    </row>
    <row r="122" spans="1:32" s="9" customFormat="1" x14ac:dyDescent="0.2">
      <c r="G122" s="8"/>
      <c r="H122" s="8"/>
      <c r="I122" s="7" t="s">
        <v>989</v>
      </c>
      <c r="J122" s="8"/>
      <c r="K122" s="8"/>
      <c r="L122" s="8"/>
      <c r="M122" s="8"/>
      <c r="O122" s="8"/>
      <c r="P122" s="8"/>
      <c r="Q122" s="7" t="s">
        <v>989</v>
      </c>
      <c r="R122" s="8"/>
      <c r="S122" s="8"/>
      <c r="T122" s="8"/>
      <c r="U122" s="8"/>
      <c r="W122" s="8"/>
      <c r="X122" s="8"/>
      <c r="Y122" s="7" t="s">
        <v>989</v>
      </c>
      <c r="Z122" s="8"/>
      <c r="AA122" s="8"/>
      <c r="AB122" s="8"/>
      <c r="AC122" s="8"/>
      <c r="AE122" s="8"/>
      <c r="AF122" s="8"/>
    </row>
    <row r="123" spans="1:32" s="9" customFormat="1" ht="6" customHeight="1" x14ac:dyDescent="0.2">
      <c r="G123" s="8"/>
      <c r="H123" s="8"/>
      <c r="I123" s="8"/>
      <c r="J123" s="8"/>
      <c r="K123" s="8"/>
      <c r="L123" s="8"/>
      <c r="M123" s="8"/>
      <c r="O123" s="8"/>
      <c r="P123" s="8"/>
      <c r="Q123" s="8"/>
      <c r="R123" s="8"/>
      <c r="S123" s="8"/>
      <c r="T123" s="8"/>
      <c r="U123" s="8"/>
      <c r="W123" s="8"/>
      <c r="X123" s="8"/>
      <c r="Y123" s="8"/>
      <c r="Z123" s="8"/>
      <c r="AA123" s="8"/>
      <c r="AB123" s="8"/>
      <c r="AC123" s="8"/>
      <c r="AE123" s="8"/>
      <c r="AF123" s="8"/>
    </row>
    <row r="124" spans="1:32" s="25" customFormat="1" x14ac:dyDescent="0.2">
      <c r="A124" s="9"/>
      <c r="B124" s="9"/>
      <c r="C124" s="9"/>
      <c r="D124" s="9"/>
      <c r="E124" s="9"/>
      <c r="F124" s="9"/>
      <c r="G124" s="8"/>
      <c r="H124" s="8"/>
      <c r="N124" s="26"/>
      <c r="P124" s="8"/>
      <c r="V124" s="26"/>
      <c r="W124" s="8"/>
      <c r="X124" s="8"/>
      <c r="AD124" s="26"/>
      <c r="AE124" s="8"/>
      <c r="AF124" s="8"/>
    </row>
    <row r="125" spans="1:32" s="9" customFormat="1" x14ac:dyDescent="0.2">
      <c r="G125" s="8"/>
      <c r="H125" s="7" t="s">
        <v>1036</v>
      </c>
      <c r="J125" s="8"/>
      <c r="K125" s="8"/>
      <c r="L125" s="8"/>
      <c r="M125" s="8"/>
      <c r="O125" s="8"/>
      <c r="P125" s="7" t="s">
        <v>1036</v>
      </c>
      <c r="R125" s="8"/>
      <c r="S125" s="8"/>
      <c r="T125" s="8"/>
      <c r="U125" s="8"/>
      <c r="W125" s="8"/>
      <c r="X125" s="7" t="s">
        <v>1036</v>
      </c>
      <c r="Z125" s="8"/>
      <c r="AA125" s="8"/>
      <c r="AB125" s="8"/>
      <c r="AC125" s="8"/>
      <c r="AE125" s="8"/>
      <c r="AF125" s="8"/>
    </row>
    <row r="126" spans="1:32" s="9" customFormat="1" x14ac:dyDescent="0.2">
      <c r="G126" s="8"/>
      <c r="H126" s="8"/>
      <c r="I126" s="8" t="s">
        <v>1025</v>
      </c>
      <c r="J126" s="8"/>
      <c r="K126" s="8"/>
      <c r="L126" s="8"/>
      <c r="M126" s="8"/>
      <c r="N126" s="12">
        <f>N89</f>
        <v>725565353</v>
      </c>
      <c r="O126" s="8"/>
      <c r="P126" s="8"/>
      <c r="Q126" s="8" t="s">
        <v>1025</v>
      </c>
      <c r="R126" s="8"/>
      <c r="S126" s="8"/>
      <c r="T126" s="8"/>
      <c r="U126" s="8"/>
      <c r="V126" s="12">
        <f ca="1">V89</f>
        <v>682443014</v>
      </c>
      <c r="W126" s="8"/>
      <c r="X126" s="8"/>
      <c r="Y126" s="8" t="s">
        <v>1025</v>
      </c>
      <c r="Z126" s="8"/>
      <c r="AA126" s="8"/>
      <c r="AB126" s="8"/>
      <c r="AC126" s="8"/>
      <c r="AD126" s="12">
        <f ca="1">AD89</f>
        <v>1130666907</v>
      </c>
      <c r="AE126" s="8"/>
      <c r="AF126" s="8"/>
    </row>
    <row r="127" spans="1:32" x14ac:dyDescent="0.2">
      <c r="A127" s="9"/>
      <c r="B127" s="9"/>
      <c r="C127" s="9"/>
      <c r="D127" s="9"/>
      <c r="E127" s="9"/>
      <c r="H127" s="7" t="s">
        <v>1037</v>
      </c>
      <c r="P127" s="7" t="s">
        <v>1037</v>
      </c>
      <c r="X127" s="7" t="s">
        <v>1037</v>
      </c>
    </row>
    <row r="128" spans="1:32" x14ac:dyDescent="0.2">
      <c r="A128" s="9"/>
      <c r="B128" s="9"/>
      <c r="C128" s="9"/>
      <c r="D128" s="9"/>
      <c r="E128" s="9"/>
      <c r="I128" s="8" t="s">
        <v>1038</v>
      </c>
      <c r="N128" s="9">
        <v>0</v>
      </c>
      <c r="Q128" s="8" t="s">
        <v>1038</v>
      </c>
      <c r="V128" s="9">
        <v>0</v>
      </c>
      <c r="Y128" s="8" t="s">
        <v>1038</v>
      </c>
      <c r="AD128" s="9">
        <v>0</v>
      </c>
    </row>
    <row r="129" spans="1:30" x14ac:dyDescent="0.2">
      <c r="A129" s="9"/>
      <c r="B129" s="9"/>
      <c r="C129" s="9"/>
      <c r="D129" s="9"/>
      <c r="E129" s="9"/>
      <c r="I129" s="8" t="s">
        <v>1039</v>
      </c>
      <c r="N129" s="9">
        <v>0</v>
      </c>
      <c r="Q129" s="8" t="s">
        <v>1039</v>
      </c>
      <c r="V129" s="9">
        <v>0</v>
      </c>
      <c r="Y129" s="8" t="s">
        <v>1039</v>
      </c>
      <c r="AD129" s="9">
        <v>0</v>
      </c>
    </row>
    <row r="130" spans="1:30" x14ac:dyDescent="0.2">
      <c r="A130" s="9"/>
      <c r="B130" s="9"/>
      <c r="C130" s="9"/>
      <c r="D130" s="9"/>
      <c r="E130" s="9"/>
      <c r="I130" s="8" t="s">
        <v>1040</v>
      </c>
      <c r="N130" s="9">
        <f>SUM(M131,K131)</f>
        <v>103590083</v>
      </c>
      <c r="Q130" s="8" t="s">
        <v>1040</v>
      </c>
      <c r="V130" s="9">
        <f>SUM(U131,S131)</f>
        <v>102708504</v>
      </c>
      <c r="Y130" s="8" t="s">
        <v>1040</v>
      </c>
      <c r="AD130" s="9">
        <f>SUM(AC131,AA131)</f>
        <v>122607045</v>
      </c>
    </row>
    <row r="131" spans="1:30" x14ac:dyDescent="0.2">
      <c r="A131" s="9"/>
      <c r="B131" s="9"/>
      <c r="C131" s="9"/>
      <c r="D131" s="9"/>
      <c r="E131" s="9"/>
      <c r="J131" s="27" t="s">
        <v>1041</v>
      </c>
      <c r="K131" s="28">
        <v>88582915</v>
      </c>
      <c r="L131" s="27" t="s">
        <v>1042</v>
      </c>
      <c r="M131" s="28">
        <v>15007168</v>
      </c>
      <c r="R131" s="27" t="s">
        <v>1041</v>
      </c>
      <c r="S131" s="28">
        <f>ROUND(SUM('2022 HW'!G295,'2022 HW'!G296,'2022 HW'!G297,'2022 HW'!G298,'2022 HW'!G368,'2022 HW'!G369,'2022 HW'!G473,'2022 HW'!G459,'2022 HW'!G460,'2022 HW'!G461),0)</f>
        <v>87701340</v>
      </c>
      <c r="T131" s="27" t="s">
        <v>1042</v>
      </c>
      <c r="U131" s="28">
        <f>ROUND(SUM('2022 HW'!G299),0)</f>
        <v>15007164</v>
      </c>
      <c r="Z131" s="27" t="s">
        <v>1041</v>
      </c>
      <c r="AA131" s="28">
        <f>ROUND(SUM('2022 HW'!J295,'2022 HW'!J296,'2022 HW'!J297,'2022 HW'!J298,'2022 HW'!J368,'2022 HW'!J369,'2022 HW'!J473,'2022 HW'!J459,'2022 HW'!J460,'2022 HW'!J461),0)</f>
        <v>107599881</v>
      </c>
      <c r="AB131" s="27" t="s">
        <v>1042</v>
      </c>
      <c r="AC131" s="28">
        <f>ROUND(SUM('2022 HW'!J299),0)</f>
        <v>15007164</v>
      </c>
    </row>
    <row r="132" spans="1:30" x14ac:dyDescent="0.2">
      <c r="A132" s="9"/>
      <c r="B132" s="9"/>
      <c r="C132" s="9"/>
      <c r="D132" s="9"/>
      <c r="E132" s="9"/>
      <c r="I132" s="8" t="s">
        <v>1043</v>
      </c>
      <c r="N132" s="9">
        <f>SUM(M142,K142)</f>
        <v>0</v>
      </c>
      <c r="Q132" s="8" t="s">
        <v>1043</v>
      </c>
      <c r="V132" s="9">
        <v>0</v>
      </c>
      <c r="Y132" s="8" t="s">
        <v>1043</v>
      </c>
      <c r="AD132" s="9">
        <v>0</v>
      </c>
    </row>
    <row r="133" spans="1:30" x14ac:dyDescent="0.2">
      <c r="A133" s="9"/>
      <c r="B133" s="9"/>
      <c r="C133" s="9"/>
      <c r="D133" s="9"/>
      <c r="E133" s="9"/>
      <c r="I133" s="8" t="s">
        <v>1046</v>
      </c>
      <c r="N133" s="9">
        <v>0</v>
      </c>
      <c r="Q133" s="8" t="s">
        <v>1046</v>
      </c>
      <c r="V133" s="9">
        <v>0</v>
      </c>
      <c r="Y133" s="8" t="s">
        <v>1046</v>
      </c>
      <c r="AD133" s="9">
        <v>0</v>
      </c>
    </row>
    <row r="134" spans="1:30" x14ac:dyDescent="0.2">
      <c r="A134" s="9"/>
      <c r="B134" s="9"/>
      <c r="C134" s="9"/>
      <c r="D134" s="9"/>
      <c r="E134" s="9"/>
      <c r="I134" s="8" t="s">
        <v>1047</v>
      </c>
      <c r="N134" s="9">
        <v>0</v>
      </c>
      <c r="Q134" s="8" t="s">
        <v>1047</v>
      </c>
      <c r="V134" s="9">
        <v>0</v>
      </c>
      <c r="Y134" s="8" t="s">
        <v>1047</v>
      </c>
      <c r="AD134" s="9">
        <v>0</v>
      </c>
    </row>
    <row r="135" spans="1:30" x14ac:dyDescent="0.2">
      <c r="A135" s="9"/>
      <c r="B135" s="9"/>
      <c r="C135" s="9"/>
      <c r="D135" s="9"/>
      <c r="E135" s="9"/>
      <c r="I135" s="8" t="s">
        <v>1048</v>
      </c>
      <c r="N135" s="9">
        <v>0</v>
      </c>
      <c r="Q135" s="8" t="s">
        <v>1048</v>
      </c>
      <c r="V135" s="9">
        <v>0</v>
      </c>
      <c r="Y135" s="8" t="s">
        <v>1048</v>
      </c>
      <c r="AD135" s="9">
        <v>0</v>
      </c>
    </row>
    <row r="136" spans="1:30" x14ac:dyDescent="0.2">
      <c r="A136" s="9"/>
      <c r="B136" s="9"/>
      <c r="C136" s="9"/>
      <c r="D136" s="9"/>
      <c r="E136" s="9"/>
      <c r="I136" s="8" t="s">
        <v>1049</v>
      </c>
      <c r="N136" s="9">
        <v>0</v>
      </c>
      <c r="Q136" s="8" t="s">
        <v>1049</v>
      </c>
      <c r="V136" s="9">
        <v>0</v>
      </c>
      <c r="Y136" s="8" t="s">
        <v>1049</v>
      </c>
      <c r="AD136" s="9">
        <v>0</v>
      </c>
    </row>
    <row r="137" spans="1:30" x14ac:dyDescent="0.2">
      <c r="A137" s="9"/>
      <c r="B137" s="9"/>
      <c r="C137" s="9"/>
      <c r="D137" s="9"/>
      <c r="E137" s="9"/>
      <c r="I137" s="8" t="s">
        <v>1050</v>
      </c>
      <c r="N137" s="9">
        <v>0</v>
      </c>
      <c r="Q137" s="8" t="s">
        <v>1050</v>
      </c>
      <c r="V137" s="9">
        <v>0</v>
      </c>
      <c r="Y137" s="8" t="s">
        <v>1050</v>
      </c>
      <c r="AD137" s="9">
        <v>0</v>
      </c>
    </row>
    <row r="138" spans="1:30" x14ac:dyDescent="0.2">
      <c r="A138" s="9"/>
      <c r="B138" s="9"/>
      <c r="C138" s="9"/>
      <c r="D138" s="9"/>
      <c r="E138" s="9"/>
      <c r="I138" s="8" t="s">
        <v>1051</v>
      </c>
      <c r="N138" s="9">
        <v>0</v>
      </c>
      <c r="Q138" s="8" t="s">
        <v>1051</v>
      </c>
      <c r="V138" s="9">
        <v>0</v>
      </c>
      <c r="Y138" s="8" t="s">
        <v>1051</v>
      </c>
      <c r="AD138" s="9">
        <v>0</v>
      </c>
    </row>
    <row r="139" spans="1:30" x14ac:dyDescent="0.2">
      <c r="A139" s="9"/>
      <c r="B139" s="9"/>
      <c r="C139" s="9"/>
      <c r="D139" s="9"/>
      <c r="E139" s="9"/>
      <c r="I139" s="8" t="s">
        <v>1052</v>
      </c>
      <c r="N139" s="9">
        <v>0</v>
      </c>
      <c r="Q139" s="8" t="s">
        <v>1052</v>
      </c>
      <c r="V139" s="9">
        <v>0</v>
      </c>
      <c r="Y139" s="8" t="s">
        <v>1052</v>
      </c>
      <c r="AD139" s="9">
        <v>0</v>
      </c>
    </row>
    <row r="140" spans="1:30" x14ac:dyDescent="0.2">
      <c r="A140" s="9"/>
      <c r="B140" s="9"/>
      <c r="C140" s="9"/>
      <c r="D140" s="9"/>
      <c r="E140" s="9"/>
      <c r="I140" s="8" t="s">
        <v>1053</v>
      </c>
      <c r="N140" s="9">
        <v>0</v>
      </c>
      <c r="Q140" s="8" t="s">
        <v>1053</v>
      </c>
      <c r="V140" s="9">
        <v>0</v>
      </c>
      <c r="Y140" s="8" t="s">
        <v>1053</v>
      </c>
      <c r="AD140" s="9">
        <v>0</v>
      </c>
    </row>
    <row r="141" spans="1:30" x14ac:dyDescent="0.2">
      <c r="A141" s="9"/>
      <c r="B141" s="9"/>
      <c r="C141" s="9"/>
      <c r="D141" s="9"/>
      <c r="E141" s="9"/>
      <c r="I141" s="8" t="s">
        <v>1054</v>
      </c>
      <c r="N141" s="9">
        <v>0</v>
      </c>
      <c r="Q141" s="8" t="s">
        <v>1054</v>
      </c>
      <c r="V141" s="9">
        <f>SUM(U142,S142)</f>
        <v>466356069</v>
      </c>
      <c r="Y141" s="8" t="s">
        <v>1054</v>
      </c>
      <c r="AD141" s="9">
        <f>SUM(AC142,AA142)</f>
        <v>0</v>
      </c>
    </row>
    <row r="142" spans="1:30" x14ac:dyDescent="0.2">
      <c r="A142" s="9"/>
      <c r="B142" s="9"/>
      <c r="C142" s="9"/>
      <c r="D142" s="9"/>
      <c r="E142" s="9"/>
      <c r="J142" s="27" t="s">
        <v>1044</v>
      </c>
      <c r="K142" s="28">
        <v>0</v>
      </c>
      <c r="L142" s="27" t="s">
        <v>1045</v>
      </c>
      <c r="M142" s="28">
        <v>0</v>
      </c>
      <c r="R142" s="27" t="s">
        <v>1044</v>
      </c>
      <c r="S142" s="28">
        <f>ROUND(SUM('2022 HW'!G398),0)</f>
        <v>98347669</v>
      </c>
      <c r="T142" s="27" t="s">
        <v>1045</v>
      </c>
      <c r="U142" s="28">
        <f>ROUND(SUM('2022 HW'!G399),0)</f>
        <v>368008400</v>
      </c>
      <c r="Z142" s="27" t="s">
        <v>1044</v>
      </c>
      <c r="AA142" s="28">
        <f>ROUND(SUM('2022 HW'!J398),0)</f>
        <v>0</v>
      </c>
      <c r="AB142" s="27" t="s">
        <v>1045</v>
      </c>
      <c r="AC142" s="28">
        <f>ROUND(SUM('2022 HW'!J399),0)</f>
        <v>0</v>
      </c>
    </row>
    <row r="143" spans="1:30" x14ac:dyDescent="0.2">
      <c r="A143" s="9"/>
      <c r="B143" s="9"/>
      <c r="C143" s="9"/>
      <c r="D143" s="9"/>
      <c r="E143" s="9"/>
      <c r="H143" s="7" t="s">
        <v>1055</v>
      </c>
      <c r="P143" s="7" t="s">
        <v>1055</v>
      </c>
      <c r="X143" s="7" t="s">
        <v>1055</v>
      </c>
    </row>
    <row r="144" spans="1:30" x14ac:dyDescent="0.2">
      <c r="A144" s="9"/>
      <c r="B144" s="9"/>
      <c r="C144" s="9"/>
      <c r="D144" s="9"/>
      <c r="E144" s="9"/>
      <c r="I144" s="8" t="s">
        <v>1056</v>
      </c>
      <c r="N144" s="12">
        <f>F12-N12+F22-N22-K142</f>
        <v>155000241</v>
      </c>
      <c r="Q144" s="8" t="s">
        <v>1056</v>
      </c>
      <c r="V144" s="12">
        <f ca="1">N12-V12+N22-V22-S142</f>
        <v>-886832945</v>
      </c>
      <c r="Y144" s="8" t="s">
        <v>1056</v>
      </c>
      <c r="AD144" s="12">
        <f ca="1">V12-AD12+V22-AD22-AA142</f>
        <v>317095785</v>
      </c>
    </row>
    <row r="145" spans="1:31" x14ac:dyDescent="0.2">
      <c r="A145" s="9"/>
      <c r="B145" s="9"/>
      <c r="C145" s="9"/>
      <c r="D145" s="9"/>
      <c r="E145" s="9"/>
      <c r="I145" s="8" t="s">
        <v>1057</v>
      </c>
      <c r="N145" s="12">
        <f>F13-N13</f>
        <v>-324265717</v>
      </c>
      <c r="Q145" s="8" t="s">
        <v>1057</v>
      </c>
      <c r="V145" s="12">
        <f ca="1">N13-V13</f>
        <v>5238429</v>
      </c>
      <c r="Y145" s="8" t="s">
        <v>1057</v>
      </c>
      <c r="AD145" s="12">
        <f ca="1">V13-AD13</f>
        <v>357753944</v>
      </c>
    </row>
    <row r="146" spans="1:31" x14ac:dyDescent="0.2">
      <c r="A146" s="9"/>
      <c r="B146" s="9"/>
      <c r="C146" s="9"/>
      <c r="D146" s="9"/>
      <c r="E146" s="9"/>
      <c r="N146" s="12"/>
      <c r="Q146" s="8" t="s">
        <v>1135</v>
      </c>
      <c r="V146" s="12">
        <f ca="1">N14-V14</f>
        <v>0</v>
      </c>
      <c r="Y146" s="8" t="s">
        <v>1135</v>
      </c>
      <c r="AD146" s="12">
        <f ca="1">V14-AD14</f>
        <v>-84882000</v>
      </c>
    </row>
    <row r="147" spans="1:31" x14ac:dyDescent="0.2">
      <c r="A147" s="9"/>
      <c r="B147" s="9"/>
      <c r="C147" s="9"/>
      <c r="D147" s="9"/>
      <c r="E147" s="9"/>
      <c r="I147" s="8" t="s">
        <v>1058</v>
      </c>
      <c r="N147" s="12">
        <f>F16-N16-M142</f>
        <v>556600485</v>
      </c>
      <c r="Q147" s="8" t="s">
        <v>1058</v>
      </c>
      <c r="V147" s="12">
        <f ca="1">N16-V16-U142</f>
        <v>-98703775</v>
      </c>
      <c r="Y147" s="8" t="s">
        <v>1058</v>
      </c>
      <c r="AD147" s="12">
        <f ca="1">V16-AD16-AC142</f>
        <v>-2402685641</v>
      </c>
    </row>
    <row r="148" spans="1:31" x14ac:dyDescent="0.2">
      <c r="A148" s="9"/>
      <c r="B148" s="9"/>
      <c r="C148" s="9"/>
      <c r="D148" s="9"/>
      <c r="E148" s="9"/>
      <c r="I148" s="8" t="s">
        <v>1059</v>
      </c>
      <c r="N148" s="12">
        <f>-(F37-N37)</f>
        <v>21898000</v>
      </c>
      <c r="Q148" s="8" t="s">
        <v>1059</v>
      </c>
      <c r="V148" s="12">
        <f ca="1">-(N37-V37)</f>
        <v>-101180000</v>
      </c>
      <c r="Y148" s="8" t="s">
        <v>1059</v>
      </c>
      <c r="AD148" s="12">
        <f ca="1">-(V37-AD37)-(AD15-V15)</f>
        <v>208462000</v>
      </c>
    </row>
    <row r="149" spans="1:31" x14ac:dyDescent="0.2">
      <c r="A149" s="9"/>
      <c r="B149" s="9"/>
      <c r="C149" s="9"/>
      <c r="D149" s="9"/>
      <c r="E149" s="9"/>
      <c r="I149" s="8" t="s">
        <v>1060</v>
      </c>
      <c r="N149" s="12">
        <f>N35-F35</f>
        <v>-225901803</v>
      </c>
      <c r="Q149" s="8" t="s">
        <v>1060</v>
      </c>
      <c r="V149" s="12">
        <f ca="1">V35-N35</f>
        <v>-151146643</v>
      </c>
      <c r="Y149" s="8" t="s">
        <v>1060</v>
      </c>
      <c r="AD149" s="12">
        <f ca="1">AD35-V35</f>
        <v>-781153</v>
      </c>
    </row>
    <row r="150" spans="1:31" x14ac:dyDescent="0.2">
      <c r="A150" s="9"/>
      <c r="B150" s="9"/>
      <c r="C150" s="9"/>
      <c r="D150" s="9"/>
      <c r="E150" s="9"/>
      <c r="I150" s="8" t="s">
        <v>1061</v>
      </c>
      <c r="N150" s="12">
        <f>N36-F36</f>
        <v>-135402454</v>
      </c>
      <c r="Q150" s="8" t="s">
        <v>1061</v>
      </c>
      <c r="V150" s="12">
        <f ca="1">V36-N36</f>
        <v>-104404230</v>
      </c>
      <c r="Y150" s="8" t="s">
        <v>1061</v>
      </c>
      <c r="AD150" s="12">
        <f ca="1">AD36-V36</f>
        <v>90787123</v>
      </c>
    </row>
    <row r="151" spans="1:31" x14ac:dyDescent="0.2">
      <c r="A151" s="9"/>
      <c r="B151" s="9"/>
      <c r="C151" s="9"/>
      <c r="D151" s="9"/>
      <c r="E151" s="9"/>
      <c r="H151" s="7" t="s">
        <v>1062</v>
      </c>
      <c r="N151" s="13">
        <f>SUM(N128:N150)</f>
        <v>151518835</v>
      </c>
      <c r="P151" s="7" t="s">
        <v>1062</v>
      </c>
      <c r="V151" s="13">
        <f ca="1">SUM(V128:V150)</f>
        <v>-767964591</v>
      </c>
      <c r="X151" s="7" t="s">
        <v>1062</v>
      </c>
      <c r="AD151" s="13">
        <f ca="1">SUM(AD128:AD150)</f>
        <v>-1391642897</v>
      </c>
    </row>
    <row r="152" spans="1:31" ht="12.75" thickBot="1" x14ac:dyDescent="0.25">
      <c r="A152" s="9"/>
      <c r="B152" s="9"/>
      <c r="C152" s="9"/>
      <c r="D152" s="9"/>
      <c r="E152" s="9"/>
      <c r="H152" s="7" t="s">
        <v>1063</v>
      </c>
      <c r="N152" s="14">
        <f>SUM(N126,N151)</f>
        <v>877084188</v>
      </c>
      <c r="P152" s="7" t="s">
        <v>1063</v>
      </c>
      <c r="V152" s="14">
        <f ca="1">SUM(V126,V151)</f>
        <v>-85521577</v>
      </c>
      <c r="X152" s="7" t="s">
        <v>1063</v>
      </c>
      <c r="AD152" s="14">
        <f ca="1">SUM(AD126,AD151)</f>
        <v>-260975990</v>
      </c>
    </row>
    <row r="153" spans="1:31" ht="12.75" thickTop="1" x14ac:dyDescent="0.2">
      <c r="A153" s="9"/>
      <c r="B153" s="9"/>
      <c r="C153" s="9"/>
      <c r="D153" s="9"/>
      <c r="E153" s="9"/>
      <c r="I153" s="8" t="s">
        <v>1064</v>
      </c>
      <c r="N153" s="9">
        <v>0</v>
      </c>
      <c r="Q153" s="8" t="s">
        <v>1064</v>
      </c>
      <c r="V153" s="9">
        <v>0</v>
      </c>
      <c r="Y153" s="8" t="s">
        <v>1064</v>
      </c>
      <c r="AD153" s="9">
        <v>0</v>
      </c>
    </row>
    <row r="154" spans="1:31" x14ac:dyDescent="0.2">
      <c r="A154" s="9"/>
      <c r="B154" s="9"/>
      <c r="C154" s="9"/>
      <c r="D154" s="9"/>
      <c r="E154" s="9"/>
      <c r="I154" s="8" t="s">
        <v>1065</v>
      </c>
      <c r="N154" s="9">
        <v>0</v>
      </c>
      <c r="Q154" s="8" t="s">
        <v>1065</v>
      </c>
      <c r="V154" s="9">
        <v>0</v>
      </c>
      <c r="Y154" s="8" t="s">
        <v>1065</v>
      </c>
      <c r="AD154" s="9">
        <v>0</v>
      </c>
    </row>
    <row r="155" spans="1:31" x14ac:dyDescent="0.2">
      <c r="A155" s="9"/>
      <c r="B155" s="9"/>
      <c r="C155" s="9"/>
      <c r="D155" s="9"/>
      <c r="E155" s="9"/>
      <c r="I155" s="29" t="s">
        <v>1066</v>
      </c>
      <c r="N155" s="9">
        <f>N222</f>
        <v>184979776.31999999</v>
      </c>
      <c r="Q155" s="29" t="s">
        <v>1066</v>
      </c>
      <c r="V155" s="9">
        <f>V222</f>
        <v>127138893.17000002</v>
      </c>
      <c r="Y155" s="29" t="s">
        <v>1066</v>
      </c>
      <c r="AD155" s="9">
        <f>AD248</f>
        <v>203529373</v>
      </c>
    </row>
    <row r="156" spans="1:31" x14ac:dyDescent="0.2">
      <c r="A156" s="9"/>
      <c r="B156" s="9"/>
      <c r="C156" s="9"/>
      <c r="D156" s="9"/>
      <c r="E156" s="9"/>
      <c r="I156" s="8" t="s">
        <v>1067</v>
      </c>
      <c r="N156" s="9">
        <v>0</v>
      </c>
      <c r="Q156" s="8" t="s">
        <v>1067</v>
      </c>
      <c r="V156" s="9">
        <v>0</v>
      </c>
      <c r="Y156" s="8" t="s">
        <v>1067</v>
      </c>
      <c r="AD156" s="9">
        <v>0</v>
      </c>
    </row>
    <row r="157" spans="1:31" x14ac:dyDescent="0.2">
      <c r="A157" s="9"/>
      <c r="B157" s="9"/>
      <c r="C157" s="9"/>
      <c r="D157" s="9"/>
      <c r="E157" s="9"/>
      <c r="I157" s="8" t="s">
        <v>1068</v>
      </c>
      <c r="N157" s="9">
        <v>0</v>
      </c>
      <c r="Q157" s="8" t="s">
        <v>1068</v>
      </c>
      <c r="V157" s="9">
        <v>0</v>
      </c>
      <c r="Y157" s="8" t="s">
        <v>1068</v>
      </c>
      <c r="AD157" s="9">
        <v>0</v>
      </c>
    </row>
    <row r="158" spans="1:31" x14ac:dyDescent="0.2">
      <c r="A158" s="9"/>
      <c r="B158" s="9"/>
      <c r="C158" s="9"/>
      <c r="D158" s="9"/>
      <c r="E158" s="9"/>
      <c r="I158" s="8" t="s">
        <v>1069</v>
      </c>
      <c r="N158" s="9">
        <v>0</v>
      </c>
      <c r="Q158" s="8" t="s">
        <v>1069</v>
      </c>
      <c r="V158" s="9">
        <v>0</v>
      </c>
      <c r="Y158" s="8" t="s">
        <v>1069</v>
      </c>
      <c r="AD158" s="9">
        <v>0</v>
      </c>
    </row>
    <row r="159" spans="1:31" ht="12.75" thickBot="1" x14ac:dyDescent="0.25">
      <c r="A159" s="9"/>
      <c r="B159" s="9"/>
      <c r="C159" s="9"/>
      <c r="D159" s="9"/>
      <c r="E159" s="9"/>
      <c r="H159" s="7" t="s">
        <v>1070</v>
      </c>
      <c r="N159" s="14">
        <f>SUM(N152:N158)</f>
        <v>1062063964.3199999</v>
      </c>
      <c r="O159" s="8" t="s">
        <v>1071</v>
      </c>
      <c r="P159" s="7" t="s">
        <v>1070</v>
      </c>
      <c r="V159" s="14">
        <f ca="1">SUM(V152:V158)</f>
        <v>41617316.170000017</v>
      </c>
      <c r="W159" s="8" t="s">
        <v>1071</v>
      </c>
      <c r="X159" s="7" t="s">
        <v>1070</v>
      </c>
      <c r="AD159" s="14">
        <f ca="1">SUM(AD152:AD158)</f>
        <v>-57446617</v>
      </c>
      <c r="AE159" s="8" t="s">
        <v>1071</v>
      </c>
    </row>
    <row r="160" spans="1:31" ht="12.75" thickTop="1" x14ac:dyDescent="0.2">
      <c r="A160" s="9"/>
      <c r="B160" s="9"/>
      <c r="C160" s="9"/>
      <c r="D160" s="9"/>
      <c r="E160" s="9"/>
      <c r="H160" s="7" t="s">
        <v>1072</v>
      </c>
      <c r="P160" s="7" t="s">
        <v>1072</v>
      </c>
      <c r="X160" s="7" t="s">
        <v>1072</v>
      </c>
    </row>
    <row r="161" spans="1:30" x14ac:dyDescent="0.2">
      <c r="A161" s="9"/>
      <c r="B161" s="9"/>
      <c r="C161" s="9"/>
      <c r="D161" s="9"/>
      <c r="E161" s="9"/>
      <c r="I161" s="8" t="s">
        <v>1073</v>
      </c>
      <c r="N161" s="9">
        <v>0</v>
      </c>
      <c r="Q161" s="8" t="s">
        <v>1073</v>
      </c>
      <c r="V161" s="9">
        <v>0</v>
      </c>
      <c r="Y161" s="8" t="s">
        <v>1073</v>
      </c>
      <c r="AD161" s="9">
        <v>0</v>
      </c>
    </row>
    <row r="162" spans="1:30" x14ac:dyDescent="0.2">
      <c r="A162" s="9"/>
      <c r="B162" s="9"/>
      <c r="C162" s="9"/>
      <c r="D162" s="9"/>
      <c r="E162" s="9"/>
      <c r="I162" s="8" t="s">
        <v>1074</v>
      </c>
      <c r="N162" s="9">
        <v>0</v>
      </c>
      <c r="Q162" s="8" t="s">
        <v>1074</v>
      </c>
      <c r="V162" s="9">
        <v>0</v>
      </c>
      <c r="Y162" s="8" t="s">
        <v>1074</v>
      </c>
      <c r="AD162" s="9">
        <v>0</v>
      </c>
    </row>
    <row r="163" spans="1:30" x14ac:dyDescent="0.2">
      <c r="A163" s="9"/>
      <c r="B163" s="9"/>
      <c r="C163" s="9"/>
      <c r="D163" s="9"/>
      <c r="E163" s="9"/>
      <c r="I163" s="8" t="s">
        <v>1075</v>
      </c>
      <c r="N163" s="9">
        <v>0</v>
      </c>
      <c r="Q163" s="8" t="s">
        <v>1075</v>
      </c>
      <c r="V163" s="9">
        <v>0</v>
      </c>
      <c r="Y163" s="8" t="s">
        <v>1075</v>
      </c>
      <c r="AD163" s="9">
        <v>0</v>
      </c>
    </row>
    <row r="164" spans="1:30" x14ac:dyDescent="0.2">
      <c r="A164" s="9"/>
      <c r="B164" s="9"/>
      <c r="C164" s="9"/>
      <c r="D164" s="9"/>
      <c r="E164" s="9"/>
      <c r="I164" s="8" t="s">
        <v>1076</v>
      </c>
      <c r="N164" s="9">
        <v>0</v>
      </c>
      <c r="Q164" s="8" t="s">
        <v>1076</v>
      </c>
      <c r="V164" s="9">
        <v>0</v>
      </c>
      <c r="Y164" s="8" t="s">
        <v>1076</v>
      </c>
      <c r="AD164" s="9">
        <v>0</v>
      </c>
    </row>
    <row r="165" spans="1:30" x14ac:dyDescent="0.2">
      <c r="A165" s="9"/>
      <c r="B165" s="9"/>
      <c r="C165" s="9"/>
      <c r="D165" s="9"/>
      <c r="E165" s="9"/>
      <c r="I165" s="8" t="s">
        <v>1077</v>
      </c>
      <c r="N165" s="9">
        <v>0</v>
      </c>
      <c r="Q165" s="8" t="s">
        <v>1077</v>
      </c>
      <c r="V165" s="9">
        <v>0</v>
      </c>
      <c r="Y165" s="8" t="s">
        <v>1077</v>
      </c>
      <c r="AD165" s="9">
        <v>0</v>
      </c>
    </row>
    <row r="166" spans="1:30" x14ac:dyDescent="0.2">
      <c r="A166" s="9"/>
      <c r="B166" s="9"/>
      <c r="C166" s="9"/>
      <c r="D166" s="9"/>
      <c r="E166" s="9"/>
      <c r="I166" s="8" t="s">
        <v>1078</v>
      </c>
      <c r="N166" s="9">
        <v>0</v>
      </c>
      <c r="Q166" s="8" t="s">
        <v>1078</v>
      </c>
      <c r="V166" s="9">
        <v>0</v>
      </c>
      <c r="Y166" s="8" t="s">
        <v>1078</v>
      </c>
      <c r="AD166" s="9">
        <v>0</v>
      </c>
    </row>
    <row r="167" spans="1:30" x14ac:dyDescent="0.2">
      <c r="A167" s="9"/>
      <c r="B167" s="9"/>
      <c r="C167" s="9"/>
      <c r="D167" s="9"/>
      <c r="E167" s="9"/>
      <c r="I167" s="8" t="s">
        <v>1079</v>
      </c>
      <c r="N167" s="9">
        <v>0</v>
      </c>
      <c r="Q167" s="8" t="s">
        <v>1079</v>
      </c>
      <c r="V167" s="9">
        <v>0</v>
      </c>
      <c r="Y167" s="8" t="s">
        <v>1079</v>
      </c>
      <c r="AD167" s="9">
        <v>0</v>
      </c>
    </row>
    <row r="168" spans="1:30" x14ac:dyDescent="0.2">
      <c r="A168" s="9"/>
      <c r="B168" s="9"/>
      <c r="C168" s="9"/>
      <c r="D168" s="9"/>
      <c r="E168" s="9"/>
      <c r="I168" s="8" t="s">
        <v>1080</v>
      </c>
      <c r="N168" s="12">
        <f>F23-N23-K131</f>
        <v>-1886000</v>
      </c>
      <c r="Q168" s="8" t="s">
        <v>1080</v>
      </c>
      <c r="V168" s="12">
        <f ca="1">N23-V23-S131</f>
        <v>-64409927</v>
      </c>
      <c r="Y168" s="8" t="s">
        <v>1080</v>
      </c>
      <c r="AD168" s="12">
        <f ca="1">V23-AD23-AA131</f>
        <v>-665940286</v>
      </c>
    </row>
    <row r="169" spans="1:30" x14ac:dyDescent="0.2">
      <c r="A169" s="9"/>
      <c r="B169" s="9"/>
      <c r="C169" s="9"/>
      <c r="D169" s="9"/>
      <c r="E169" s="9"/>
      <c r="I169" s="8" t="s">
        <v>1081</v>
      </c>
      <c r="N169" s="9">
        <v>0</v>
      </c>
      <c r="Q169" s="8" t="s">
        <v>1081</v>
      </c>
      <c r="V169" s="9">
        <v>0</v>
      </c>
      <c r="Y169" s="8" t="s">
        <v>1081</v>
      </c>
      <c r="AD169" s="9">
        <v>0</v>
      </c>
    </row>
    <row r="170" spans="1:30" x14ac:dyDescent="0.2">
      <c r="A170" s="9"/>
      <c r="B170" s="9"/>
      <c r="C170" s="9"/>
      <c r="D170" s="9"/>
      <c r="E170" s="9"/>
      <c r="I170" s="8" t="s">
        <v>1082</v>
      </c>
      <c r="N170" s="12">
        <f>F24-N24-M131</f>
        <v>0</v>
      </c>
      <c r="Q170" s="8" t="s">
        <v>1082</v>
      </c>
      <c r="V170" s="12">
        <f ca="1">N24-V24-U131</f>
        <v>0</v>
      </c>
      <c r="Y170" s="8" t="s">
        <v>1082</v>
      </c>
      <c r="AD170" s="12">
        <f ca="1">V24-AD24-AC131</f>
        <v>0</v>
      </c>
    </row>
    <row r="171" spans="1:30" x14ac:dyDescent="0.2">
      <c r="A171" s="9"/>
      <c r="B171" s="9"/>
      <c r="C171" s="9"/>
      <c r="D171" s="9"/>
      <c r="E171" s="9"/>
      <c r="I171" s="8" t="s">
        <v>1083</v>
      </c>
      <c r="N171" s="9">
        <v>0</v>
      </c>
      <c r="Q171" s="8" t="s">
        <v>1083</v>
      </c>
      <c r="V171" s="9">
        <v>0</v>
      </c>
      <c r="Y171" s="8" t="s">
        <v>1083</v>
      </c>
      <c r="AD171" s="9">
        <v>0</v>
      </c>
    </row>
    <row r="172" spans="1:30" x14ac:dyDescent="0.2">
      <c r="A172" s="9"/>
      <c r="B172" s="9"/>
      <c r="C172" s="9"/>
      <c r="D172" s="9"/>
      <c r="E172" s="9"/>
      <c r="I172" s="8" t="s">
        <v>1084</v>
      </c>
      <c r="N172" s="9">
        <v>0</v>
      </c>
      <c r="Q172" s="8" t="s">
        <v>1084</v>
      </c>
      <c r="V172" s="9">
        <v>0</v>
      </c>
      <c r="Y172" s="8" t="s">
        <v>1084</v>
      </c>
      <c r="AD172" s="9">
        <v>0</v>
      </c>
    </row>
    <row r="173" spans="1:30" x14ac:dyDescent="0.2">
      <c r="A173" s="9"/>
      <c r="B173" s="9"/>
      <c r="C173" s="9"/>
      <c r="D173" s="9"/>
      <c r="E173" s="9"/>
      <c r="I173" s="8" t="s">
        <v>1085</v>
      </c>
      <c r="N173" s="9">
        <v>0</v>
      </c>
      <c r="Q173" s="8" t="s">
        <v>1085</v>
      </c>
      <c r="V173" s="9">
        <v>0</v>
      </c>
      <c r="Y173" s="8" t="s">
        <v>1085</v>
      </c>
      <c r="AD173" s="9">
        <v>0</v>
      </c>
    </row>
    <row r="174" spans="1:30" x14ac:dyDescent="0.2">
      <c r="A174" s="9"/>
      <c r="B174" s="9"/>
      <c r="C174" s="9"/>
      <c r="D174" s="9"/>
      <c r="E174" s="9"/>
      <c r="I174" s="8" t="s">
        <v>1086</v>
      </c>
      <c r="N174" s="9">
        <v>0</v>
      </c>
      <c r="Q174" s="8" t="s">
        <v>1086</v>
      </c>
      <c r="V174" s="9">
        <v>0</v>
      </c>
      <c r="Y174" s="8" t="s">
        <v>1086</v>
      </c>
      <c r="AD174" s="9">
        <v>0</v>
      </c>
    </row>
    <row r="175" spans="1:30" x14ac:dyDescent="0.2">
      <c r="A175" s="9"/>
      <c r="B175" s="9"/>
      <c r="C175" s="9"/>
      <c r="D175" s="9"/>
      <c r="E175" s="9"/>
      <c r="I175" s="8" t="s">
        <v>1087</v>
      </c>
      <c r="N175" s="9">
        <v>0</v>
      </c>
      <c r="Q175" s="8" t="s">
        <v>1087</v>
      </c>
      <c r="V175" s="9">
        <v>0</v>
      </c>
      <c r="Y175" s="8" t="s">
        <v>1087</v>
      </c>
      <c r="AD175" s="9">
        <v>0</v>
      </c>
    </row>
    <row r="176" spans="1:30" x14ac:dyDescent="0.2">
      <c r="A176" s="9"/>
      <c r="B176" s="9"/>
      <c r="C176" s="9"/>
      <c r="D176" s="9"/>
      <c r="E176" s="9"/>
      <c r="I176" s="8" t="s">
        <v>1088</v>
      </c>
      <c r="N176" s="9">
        <v>0</v>
      </c>
      <c r="Q176" s="8" t="s">
        <v>1088</v>
      </c>
      <c r="V176" s="9">
        <v>0</v>
      </c>
      <c r="Y176" s="8" t="s">
        <v>1088</v>
      </c>
      <c r="AD176" s="9">
        <v>0</v>
      </c>
    </row>
    <row r="177" spans="1:31" x14ac:dyDescent="0.2">
      <c r="A177" s="9"/>
      <c r="B177" s="9"/>
      <c r="C177" s="9"/>
      <c r="D177" s="9"/>
      <c r="E177" s="9"/>
      <c r="I177" s="8" t="s">
        <v>1089</v>
      </c>
      <c r="N177" s="9">
        <v>0</v>
      </c>
      <c r="Q177" s="8" t="s">
        <v>1089</v>
      </c>
      <c r="V177" s="9">
        <v>0</v>
      </c>
      <c r="Y177" s="8" t="s">
        <v>1089</v>
      </c>
      <c r="AD177" s="9">
        <v>0</v>
      </c>
    </row>
    <row r="178" spans="1:31" x14ac:dyDescent="0.2">
      <c r="A178" s="9"/>
      <c r="B178" s="9"/>
      <c r="C178" s="9"/>
      <c r="D178" s="9"/>
      <c r="E178" s="9"/>
      <c r="I178" s="8" t="s">
        <v>1065</v>
      </c>
      <c r="N178" s="9">
        <v>0</v>
      </c>
      <c r="Q178" s="8" t="s">
        <v>1065</v>
      </c>
      <c r="V178" s="9">
        <v>0</v>
      </c>
      <c r="Y178" s="8" t="s">
        <v>1065</v>
      </c>
      <c r="AD178" s="9">
        <v>0</v>
      </c>
    </row>
    <row r="179" spans="1:31" x14ac:dyDescent="0.2">
      <c r="A179" s="9"/>
      <c r="B179" s="9"/>
      <c r="C179" s="9"/>
      <c r="D179" s="9"/>
      <c r="E179" s="9"/>
      <c r="I179" s="8" t="s">
        <v>1066</v>
      </c>
      <c r="N179" s="9">
        <v>0</v>
      </c>
      <c r="Q179" s="8" t="s">
        <v>1066</v>
      </c>
      <c r="V179" s="9">
        <v>0</v>
      </c>
      <c r="Y179" s="8" t="s">
        <v>1066</v>
      </c>
      <c r="AD179" s="9">
        <v>0</v>
      </c>
    </row>
    <row r="180" spans="1:31" x14ac:dyDescent="0.2">
      <c r="A180" s="9"/>
      <c r="B180" s="9"/>
      <c r="C180" s="9"/>
      <c r="D180" s="9"/>
      <c r="E180" s="9"/>
      <c r="I180" s="8" t="s">
        <v>1067</v>
      </c>
      <c r="N180" s="9">
        <v>0</v>
      </c>
      <c r="Q180" s="8" t="s">
        <v>1067</v>
      </c>
      <c r="V180" s="9">
        <v>0</v>
      </c>
      <c r="Y180" s="8" t="s">
        <v>1067</v>
      </c>
      <c r="AD180" s="9">
        <v>0</v>
      </c>
    </row>
    <row r="181" spans="1:31" x14ac:dyDescent="0.2">
      <c r="A181" s="9"/>
      <c r="B181" s="9"/>
      <c r="C181" s="9"/>
      <c r="D181" s="9"/>
      <c r="E181" s="9"/>
      <c r="I181" s="8" t="s">
        <v>1068</v>
      </c>
      <c r="N181" s="9">
        <v>0</v>
      </c>
      <c r="Q181" s="8" t="s">
        <v>1068</v>
      </c>
      <c r="V181" s="9">
        <v>0</v>
      </c>
      <c r="Y181" s="8" t="s">
        <v>1068</v>
      </c>
      <c r="AD181" s="9">
        <v>0</v>
      </c>
    </row>
    <row r="182" spans="1:31" x14ac:dyDescent="0.2">
      <c r="A182" s="9"/>
      <c r="B182" s="9"/>
      <c r="C182" s="9"/>
      <c r="D182" s="9"/>
      <c r="E182" s="9"/>
      <c r="I182" s="8" t="s">
        <v>1069</v>
      </c>
      <c r="N182" s="9">
        <v>0</v>
      </c>
      <c r="Q182" s="8" t="s">
        <v>1069</v>
      </c>
      <c r="V182" s="9">
        <v>0</v>
      </c>
      <c r="Y182" s="8" t="s">
        <v>1069</v>
      </c>
      <c r="AD182" s="9">
        <v>0</v>
      </c>
    </row>
    <row r="183" spans="1:31" ht="12.75" thickBot="1" x14ac:dyDescent="0.25">
      <c r="A183" s="9"/>
      <c r="B183" s="9"/>
      <c r="C183" s="9"/>
      <c r="D183" s="9"/>
      <c r="E183" s="9"/>
      <c r="H183" s="7" t="s">
        <v>1090</v>
      </c>
      <c r="N183" s="14">
        <f>SUM(N161:N182)</f>
        <v>-1886000</v>
      </c>
      <c r="O183" s="8" t="s">
        <v>1071</v>
      </c>
      <c r="P183" s="7" t="s">
        <v>1090</v>
      </c>
      <c r="V183" s="14">
        <f ca="1">SUM(V161:V182)</f>
        <v>-64409927</v>
      </c>
      <c r="W183" s="8" t="s">
        <v>1071</v>
      </c>
      <c r="X183" s="7" t="s">
        <v>1090</v>
      </c>
      <c r="AD183" s="14">
        <f ca="1">SUM(AD161:AD182)</f>
        <v>-665940286</v>
      </c>
      <c r="AE183" s="8" t="s">
        <v>1071</v>
      </c>
    </row>
    <row r="184" spans="1:31" ht="12.75" thickTop="1" x14ac:dyDescent="0.2">
      <c r="A184" s="9"/>
      <c r="B184" s="9"/>
      <c r="C184" s="9"/>
      <c r="D184" s="9"/>
      <c r="E184" s="9"/>
      <c r="H184" s="7" t="s">
        <v>1091</v>
      </c>
      <c r="P184" s="7" t="s">
        <v>1091</v>
      </c>
      <c r="X184" s="7" t="s">
        <v>1091</v>
      </c>
    </row>
    <row r="185" spans="1:31" x14ac:dyDescent="0.2">
      <c r="A185" s="9"/>
      <c r="B185" s="9"/>
      <c r="C185" s="9"/>
      <c r="D185" s="9"/>
      <c r="E185" s="9"/>
      <c r="I185" s="8" t="s">
        <v>1092</v>
      </c>
      <c r="N185" s="9">
        <v>0</v>
      </c>
      <c r="Q185" s="8" t="s">
        <v>1092</v>
      </c>
      <c r="V185" s="9">
        <v>0</v>
      </c>
      <c r="Y185" s="8" t="s">
        <v>1092</v>
      </c>
      <c r="AD185" s="9">
        <v>0</v>
      </c>
    </row>
    <row r="186" spans="1:31" x14ac:dyDescent="0.2">
      <c r="A186" s="9"/>
      <c r="B186" s="9"/>
      <c r="C186" s="9"/>
      <c r="D186" s="9"/>
      <c r="E186" s="9"/>
      <c r="I186" s="8" t="s">
        <v>1093</v>
      </c>
      <c r="N186" s="9">
        <v>0</v>
      </c>
      <c r="Q186" s="8" t="s">
        <v>1093</v>
      </c>
      <c r="V186" s="9">
        <v>0</v>
      </c>
      <c r="Y186" s="8" t="s">
        <v>1093</v>
      </c>
      <c r="AD186" s="9">
        <v>0</v>
      </c>
    </row>
    <row r="187" spans="1:31" x14ac:dyDescent="0.2">
      <c r="A187" s="9"/>
      <c r="B187" s="9"/>
      <c r="C187" s="9"/>
      <c r="D187" s="9"/>
      <c r="E187" s="9"/>
      <c r="I187" s="8" t="s">
        <v>1094</v>
      </c>
      <c r="N187" s="9">
        <v>0</v>
      </c>
      <c r="Q187" s="8" t="s">
        <v>1094</v>
      </c>
      <c r="V187" s="9">
        <v>0</v>
      </c>
      <c r="Y187" s="8" t="s">
        <v>1094</v>
      </c>
      <c r="AD187" s="9">
        <v>0</v>
      </c>
    </row>
    <row r="188" spans="1:31" x14ac:dyDescent="0.2">
      <c r="A188" s="9"/>
      <c r="B188" s="9"/>
      <c r="C188" s="9"/>
      <c r="D188" s="9"/>
      <c r="E188" s="9"/>
      <c r="I188" s="8" t="s">
        <v>1095</v>
      </c>
      <c r="N188" s="9">
        <v>0</v>
      </c>
      <c r="Q188" s="8" t="s">
        <v>1095</v>
      </c>
      <c r="V188" s="9">
        <v>0</v>
      </c>
      <c r="Y188" s="8" t="s">
        <v>1095</v>
      </c>
      <c r="AD188" s="9">
        <v>0</v>
      </c>
    </row>
    <row r="189" spans="1:31" x14ac:dyDescent="0.2">
      <c r="A189" s="9"/>
      <c r="B189" s="9"/>
      <c r="C189" s="9"/>
      <c r="D189" s="9"/>
      <c r="E189" s="9"/>
      <c r="I189" s="8" t="s">
        <v>1096</v>
      </c>
      <c r="N189" s="9">
        <v>0</v>
      </c>
      <c r="Q189" s="8" t="s">
        <v>1096</v>
      </c>
      <c r="V189" s="9">
        <v>0</v>
      </c>
      <c r="Y189" s="8" t="s">
        <v>1096</v>
      </c>
      <c r="AD189" s="9">
        <v>0</v>
      </c>
    </row>
    <row r="190" spans="1:31" x14ac:dyDescent="0.2">
      <c r="A190" s="9"/>
      <c r="B190" s="9"/>
      <c r="C190" s="9"/>
      <c r="D190" s="9"/>
      <c r="E190" s="9"/>
      <c r="I190" s="8" t="s">
        <v>1097</v>
      </c>
      <c r="N190" s="9">
        <v>0</v>
      </c>
      <c r="Q190" s="8" t="s">
        <v>1097</v>
      </c>
      <c r="V190" s="9">
        <v>0</v>
      </c>
      <c r="Y190" s="8" t="s">
        <v>1097</v>
      </c>
      <c r="AD190" s="9">
        <v>0</v>
      </c>
    </row>
    <row r="191" spans="1:31" x14ac:dyDescent="0.2">
      <c r="A191" s="9"/>
      <c r="B191" s="9"/>
      <c r="C191" s="9"/>
      <c r="D191" s="9"/>
      <c r="E191" s="9"/>
      <c r="I191" s="8" t="s">
        <v>1098</v>
      </c>
      <c r="N191" s="9">
        <f>K222</f>
        <v>267870408</v>
      </c>
      <c r="O191" s="9"/>
      <c r="Q191" s="8" t="s">
        <v>1098</v>
      </c>
      <c r="V191" s="9">
        <f>S222</f>
        <v>554564693.73000002</v>
      </c>
      <c r="W191" s="9"/>
      <c r="Y191" s="8" t="s">
        <v>1098</v>
      </c>
      <c r="AD191" s="9">
        <f>AA248</f>
        <v>3059116327</v>
      </c>
      <c r="AE191" s="9"/>
    </row>
    <row r="192" spans="1:31" x14ac:dyDescent="0.2">
      <c r="A192" s="9"/>
      <c r="B192" s="9"/>
      <c r="C192" s="9"/>
      <c r="D192" s="9"/>
      <c r="E192" s="9"/>
      <c r="I192" s="8" t="s">
        <v>1099</v>
      </c>
      <c r="N192" s="9">
        <f>L222-L220</f>
        <v>-444437789.86999989</v>
      </c>
      <c r="Q192" s="8" t="s">
        <v>1099</v>
      </c>
      <c r="V192" s="9">
        <f>T222-T220</f>
        <v>-521429296.23000002</v>
      </c>
      <c r="Y192" s="8" t="s">
        <v>1099</v>
      </c>
      <c r="AD192" s="9">
        <f>AB248-AB245</f>
        <v>-1685952423</v>
      </c>
    </row>
    <row r="193" spans="1:31" x14ac:dyDescent="0.2">
      <c r="A193" s="9"/>
      <c r="B193" s="9"/>
      <c r="C193" s="9"/>
      <c r="D193" s="9"/>
      <c r="E193" s="9"/>
      <c r="I193" s="8" t="s">
        <v>1100</v>
      </c>
      <c r="N193" s="9">
        <f>L220</f>
        <v>-140696144.39999986</v>
      </c>
      <c r="Q193" s="8" t="s">
        <v>1100</v>
      </c>
      <c r="V193" s="9">
        <f>T220</f>
        <v>-180105964.97000015</v>
      </c>
      <c r="Y193" s="8" t="s">
        <v>1100</v>
      </c>
      <c r="AD193" s="9">
        <f>AB245</f>
        <v>-169579823</v>
      </c>
    </row>
    <row r="194" spans="1:31" x14ac:dyDescent="0.2">
      <c r="A194" s="9"/>
      <c r="B194" s="9"/>
      <c r="C194" s="9"/>
      <c r="D194" s="9"/>
      <c r="E194" s="9"/>
      <c r="I194" s="8" t="s">
        <v>1085</v>
      </c>
      <c r="N194" s="9">
        <v>0</v>
      </c>
      <c r="Q194" s="8" t="s">
        <v>1085</v>
      </c>
      <c r="V194" s="9">
        <v>0</v>
      </c>
      <c r="Y194" s="8" t="s">
        <v>1085</v>
      </c>
      <c r="AD194" s="9">
        <v>0</v>
      </c>
    </row>
    <row r="195" spans="1:31" x14ac:dyDescent="0.2">
      <c r="A195" s="9"/>
      <c r="B195" s="9"/>
      <c r="C195" s="9"/>
      <c r="D195" s="9"/>
      <c r="E195" s="9"/>
      <c r="I195" s="8" t="s">
        <v>1064</v>
      </c>
      <c r="N195" s="9">
        <v>0</v>
      </c>
      <c r="Q195" s="8" t="s">
        <v>1064</v>
      </c>
      <c r="V195" s="9">
        <v>0</v>
      </c>
      <c r="Y195" s="8" t="s">
        <v>1064</v>
      </c>
      <c r="AD195" s="9">
        <v>0</v>
      </c>
    </row>
    <row r="196" spans="1:31" x14ac:dyDescent="0.2">
      <c r="A196" s="9"/>
      <c r="B196" s="9"/>
      <c r="C196" s="9"/>
      <c r="D196" s="9"/>
      <c r="E196" s="9"/>
      <c r="I196" s="29" t="s">
        <v>1066</v>
      </c>
      <c r="N196" s="9">
        <f>M222</f>
        <v>-184979776.31999999</v>
      </c>
      <c r="Q196" s="29" t="s">
        <v>1066</v>
      </c>
      <c r="V196" s="9">
        <f>U222</f>
        <v>-127138893.17</v>
      </c>
      <c r="Y196" s="29" t="s">
        <v>1066</v>
      </c>
      <c r="AD196" s="9">
        <f>AC248</f>
        <v>-203529373</v>
      </c>
    </row>
    <row r="197" spans="1:31" x14ac:dyDescent="0.2">
      <c r="A197" s="9"/>
      <c r="B197" s="9"/>
      <c r="C197" s="9"/>
      <c r="D197" s="9"/>
      <c r="E197" s="9"/>
      <c r="I197" s="8" t="s">
        <v>1068</v>
      </c>
      <c r="N197" s="9">
        <v>0</v>
      </c>
      <c r="Q197" s="8" t="s">
        <v>1068</v>
      </c>
      <c r="V197" s="9">
        <v>0</v>
      </c>
      <c r="Y197" s="8" t="s">
        <v>1068</v>
      </c>
      <c r="AD197" s="9">
        <v>0</v>
      </c>
    </row>
    <row r="198" spans="1:31" x14ac:dyDescent="0.2">
      <c r="A198" s="9"/>
      <c r="B198" s="9"/>
      <c r="C198" s="9"/>
      <c r="D198" s="9"/>
      <c r="E198" s="9"/>
      <c r="I198" s="8" t="s">
        <v>1069</v>
      </c>
      <c r="N198" s="9">
        <v>0</v>
      </c>
      <c r="Q198" s="8" t="s">
        <v>1069</v>
      </c>
      <c r="V198" s="9">
        <v>0</v>
      </c>
      <c r="Y198" s="8" t="s">
        <v>1069</v>
      </c>
      <c r="AD198" s="9">
        <v>0</v>
      </c>
    </row>
    <row r="199" spans="1:31" ht="12.75" thickBot="1" x14ac:dyDescent="0.25">
      <c r="A199" s="9"/>
      <c r="B199" s="9"/>
      <c r="C199" s="9"/>
      <c r="D199" s="9"/>
      <c r="E199" s="9"/>
      <c r="H199" s="7" t="s">
        <v>1101</v>
      </c>
      <c r="N199" s="14">
        <f>SUM(N185:N198)</f>
        <v>-502243302.58999974</v>
      </c>
      <c r="O199" s="8" t="s">
        <v>1071</v>
      </c>
      <c r="P199" s="7" t="s">
        <v>1101</v>
      </c>
      <c r="V199" s="14">
        <f>SUM(V185:V198)</f>
        <v>-274109460.64000016</v>
      </c>
      <c r="W199" s="8" t="s">
        <v>1071</v>
      </c>
      <c r="X199" s="7" t="s">
        <v>1101</v>
      </c>
      <c r="AD199" s="14">
        <f>SUM(AD185:AD198)</f>
        <v>1000054708</v>
      </c>
      <c r="AE199" s="8" t="s">
        <v>1071</v>
      </c>
    </row>
    <row r="200" spans="1:31" ht="12.75" thickTop="1" x14ac:dyDescent="0.2">
      <c r="A200" s="9"/>
      <c r="B200" s="9"/>
      <c r="C200" s="9"/>
      <c r="D200" s="9"/>
      <c r="E200" s="9"/>
      <c r="H200" s="7"/>
      <c r="N200" s="22"/>
      <c r="P200" s="7"/>
      <c r="V200" s="22"/>
      <c r="X200" s="7"/>
      <c r="AD200" s="22"/>
    </row>
    <row r="201" spans="1:31" ht="12.75" thickBot="1" x14ac:dyDescent="0.25">
      <c r="A201" s="9"/>
      <c r="B201" s="9"/>
      <c r="C201" s="9"/>
      <c r="D201" s="9"/>
      <c r="E201" s="9"/>
      <c r="H201" s="7" t="s">
        <v>1102</v>
      </c>
      <c r="N201" s="14">
        <f>SUM(N159,N183,N199)</f>
        <v>557934661.73000026</v>
      </c>
      <c r="P201" s="7" t="s">
        <v>1102</v>
      </c>
      <c r="V201" s="14">
        <f ca="1">SUM(V159,V183,V199)</f>
        <v>-296902071.47000015</v>
      </c>
      <c r="X201" s="7" t="s">
        <v>1102</v>
      </c>
      <c r="AD201" s="14">
        <f ca="1">SUM(AD159,AD183,AD199)</f>
        <v>276667805</v>
      </c>
    </row>
    <row r="202" spans="1:31" ht="12.75" thickTop="1" x14ac:dyDescent="0.2">
      <c r="A202" s="9"/>
      <c r="B202" s="9"/>
      <c r="C202" s="9"/>
      <c r="D202" s="9"/>
      <c r="E202" s="9"/>
      <c r="I202" s="8" t="s">
        <v>1103</v>
      </c>
      <c r="N202" s="9">
        <v>0</v>
      </c>
      <c r="Q202" s="8" t="s">
        <v>1103</v>
      </c>
      <c r="V202" s="9">
        <v>0</v>
      </c>
      <c r="Y202" s="8" t="s">
        <v>1103</v>
      </c>
      <c r="AD202" s="9">
        <v>0</v>
      </c>
    </row>
    <row r="203" spans="1:31" ht="12.75" thickBot="1" x14ac:dyDescent="0.25">
      <c r="A203" s="9"/>
      <c r="B203" s="9"/>
      <c r="C203" s="9"/>
      <c r="D203" s="9"/>
      <c r="E203" s="9"/>
      <c r="H203" s="7" t="s">
        <v>1104</v>
      </c>
      <c r="N203" s="14">
        <f>SUM(N201:N202)</f>
        <v>557934661.73000026</v>
      </c>
      <c r="P203" s="7" t="s">
        <v>1104</v>
      </c>
      <c r="V203" s="14">
        <f ca="1">SUM(V201:V202)</f>
        <v>-296902071.47000015</v>
      </c>
      <c r="X203" s="7" t="s">
        <v>1104</v>
      </c>
      <c r="AD203" s="14">
        <f ca="1">SUM(AD201:AD202)</f>
        <v>276667805</v>
      </c>
    </row>
    <row r="204" spans="1:31" ht="12.75" thickTop="1" x14ac:dyDescent="0.2">
      <c r="A204" s="9"/>
      <c r="B204" s="9"/>
      <c r="C204" s="9"/>
      <c r="D204" s="9"/>
      <c r="E204" s="9"/>
      <c r="H204" s="8" t="s">
        <v>1105</v>
      </c>
      <c r="N204" s="9">
        <f>F11</f>
        <v>19953533</v>
      </c>
      <c r="P204" s="8" t="s">
        <v>1105</v>
      </c>
      <c r="V204" s="9">
        <f>N11</f>
        <v>577888195</v>
      </c>
      <c r="X204" s="8" t="s">
        <v>1105</v>
      </c>
      <c r="AD204" s="9">
        <f ca="1">V11</f>
        <v>280986124</v>
      </c>
    </row>
    <row r="205" spans="1:31" x14ac:dyDescent="0.2">
      <c r="A205" s="9"/>
      <c r="B205" s="9"/>
      <c r="C205" s="9"/>
      <c r="D205" s="9"/>
      <c r="E205" s="9"/>
      <c r="H205" s="8" t="s">
        <v>1106</v>
      </c>
      <c r="N205" s="9">
        <f>N11</f>
        <v>577888195</v>
      </c>
      <c r="P205" s="8" t="s">
        <v>1106</v>
      </c>
      <c r="V205" s="9">
        <f ca="1">V11</f>
        <v>280986124</v>
      </c>
      <c r="X205" s="8" t="s">
        <v>1106</v>
      </c>
      <c r="AD205" s="9">
        <f ca="1">AD11</f>
        <v>557653929</v>
      </c>
    </row>
    <row r="206" spans="1:31" x14ac:dyDescent="0.2">
      <c r="A206" s="9"/>
      <c r="B206" s="9"/>
      <c r="C206" s="9"/>
      <c r="D206" s="9"/>
      <c r="E206" s="9"/>
      <c r="M206" s="19" t="s">
        <v>1107</v>
      </c>
      <c r="N206" s="11">
        <f>N205-N204</f>
        <v>557934662</v>
      </c>
      <c r="U206" s="19" t="s">
        <v>1107</v>
      </c>
      <c r="V206" s="11">
        <f ca="1">V205-V204</f>
        <v>-296902071</v>
      </c>
      <c r="AC206" s="19" t="s">
        <v>1107</v>
      </c>
      <c r="AD206" s="11">
        <f ca="1">AD205-AD204</f>
        <v>276667805</v>
      </c>
    </row>
    <row r="207" spans="1:31" x14ac:dyDescent="0.2">
      <c r="A207" s="9"/>
      <c r="B207" s="9"/>
      <c r="C207" s="9"/>
      <c r="D207" s="9"/>
      <c r="E207" s="9"/>
      <c r="M207" s="19" t="s">
        <v>1013</v>
      </c>
      <c r="N207" s="9">
        <f>N206-N203</f>
        <v>0.26999974250793457</v>
      </c>
      <c r="O207" s="8" t="s">
        <v>1071</v>
      </c>
      <c r="U207" s="19" t="s">
        <v>1013</v>
      </c>
      <c r="V207" s="9">
        <f ca="1">V206-V203</f>
        <v>0.47000014781951904</v>
      </c>
      <c r="W207" s="8" t="s">
        <v>1071</v>
      </c>
      <c r="AC207" s="19" t="s">
        <v>1013</v>
      </c>
      <c r="AD207" s="9">
        <f ca="1">AD206-AD203</f>
        <v>0</v>
      </c>
      <c r="AE207" s="8" t="s">
        <v>1071</v>
      </c>
    </row>
    <row r="208" spans="1:31" x14ac:dyDescent="0.2">
      <c r="A208" s="9"/>
      <c r="B208" s="9"/>
      <c r="C208" s="9"/>
      <c r="D208" s="9"/>
      <c r="E208" s="9"/>
    </row>
    <row r="209" spans="1:31" x14ac:dyDescent="0.2">
      <c r="A209" s="9"/>
      <c r="B209" s="9"/>
      <c r="C209" s="9"/>
      <c r="D209" s="9"/>
      <c r="E209" s="9"/>
      <c r="H209" s="7" t="s">
        <v>1108</v>
      </c>
      <c r="J209" s="9"/>
      <c r="P209" s="7" t="s">
        <v>1108</v>
      </c>
      <c r="R209" s="9"/>
    </row>
    <row r="210" spans="1:31" s="9" customFormat="1" x14ac:dyDescent="0.2">
      <c r="J210" s="10" t="s">
        <v>1109</v>
      </c>
      <c r="K210" s="10" t="s">
        <v>1110</v>
      </c>
      <c r="L210" s="10" t="s">
        <v>1111</v>
      </c>
      <c r="M210" s="10" t="s">
        <v>1112</v>
      </c>
      <c r="N210" s="10" t="s">
        <v>1113</v>
      </c>
      <c r="O210" s="10" t="s">
        <v>1114</v>
      </c>
      <c r="R210" s="10" t="s">
        <v>1115</v>
      </c>
      <c r="S210" s="10" t="s">
        <v>1110</v>
      </c>
      <c r="T210" s="10" t="s">
        <v>1111</v>
      </c>
      <c r="U210" s="10" t="s">
        <v>1112</v>
      </c>
      <c r="V210" s="10" t="s">
        <v>1113</v>
      </c>
      <c r="W210" s="10" t="s">
        <v>1109</v>
      </c>
      <c r="X210" s="8"/>
      <c r="Y210" s="8"/>
      <c r="Z210" s="8"/>
      <c r="AA210" s="8"/>
      <c r="AB210" s="8"/>
      <c r="AC210" s="8"/>
      <c r="AE210" s="8"/>
    </row>
    <row r="211" spans="1:31" s="9" customFormat="1" x14ac:dyDescent="0.2">
      <c r="H211" s="30">
        <f>SUM(K211:O211)-J211</f>
        <v>0</v>
      </c>
      <c r="I211" s="9" t="s">
        <v>870</v>
      </c>
      <c r="J211" s="9">
        <v>0</v>
      </c>
      <c r="L211" s="9">
        <f>-O211</f>
        <v>-20774341.699999999</v>
      </c>
      <c r="O211" s="9">
        <v>20774341.699999999</v>
      </c>
      <c r="P211" s="30">
        <f>SUM(S211:W211)-R211</f>
        <v>0</v>
      </c>
      <c r="Q211" s="9" t="s">
        <v>870</v>
      </c>
      <c r="R211" s="9">
        <f>-SUM('2022 HW'!G70)</f>
        <v>0</v>
      </c>
      <c r="W211" s="9">
        <v>0</v>
      </c>
      <c r="X211" s="8"/>
      <c r="Y211" s="8"/>
      <c r="Z211" s="8"/>
      <c r="AA211" s="8"/>
      <c r="AB211" s="8"/>
      <c r="AC211" s="8"/>
      <c r="AE211" s="8"/>
    </row>
    <row r="212" spans="1:31" s="9" customFormat="1" x14ac:dyDescent="0.2">
      <c r="H212" s="31">
        <f t="shared" ref="H212:H221" si="16">SUM(K212:O212)-J212</f>
        <v>0</v>
      </c>
      <c r="I212" s="9" t="s">
        <v>872</v>
      </c>
      <c r="J212" s="9">
        <v>0</v>
      </c>
      <c r="O212" s="9">
        <v>0</v>
      </c>
      <c r="P212" s="31">
        <f t="shared" ref="P212:P221" si="17">SUM(S212:W212)-R212</f>
        <v>0</v>
      </c>
      <c r="Q212" s="9" t="s">
        <v>872</v>
      </c>
      <c r="R212" s="9">
        <v>1480140.53</v>
      </c>
      <c r="S212" s="9">
        <f>R212-W212</f>
        <v>1480140.53</v>
      </c>
      <c r="W212" s="9">
        <v>0</v>
      </c>
      <c r="X212" s="8"/>
      <c r="Y212" s="8"/>
      <c r="Z212" s="8"/>
      <c r="AA212" s="8"/>
      <c r="AB212" s="8"/>
      <c r="AC212" s="8"/>
      <c r="AE212" s="8"/>
    </row>
    <row r="213" spans="1:31" s="9" customFormat="1" x14ac:dyDescent="0.2">
      <c r="H213" s="31">
        <f t="shared" si="16"/>
        <v>0</v>
      </c>
      <c r="I213" s="9" t="s">
        <v>871</v>
      </c>
      <c r="J213" s="9">
        <v>0</v>
      </c>
      <c r="O213" s="9">
        <v>0</v>
      </c>
      <c r="P213" s="31">
        <f t="shared" si="17"/>
        <v>0</v>
      </c>
      <c r="Q213" s="9" t="s">
        <v>871</v>
      </c>
      <c r="R213" s="9">
        <v>9247415.2100000009</v>
      </c>
      <c r="S213" s="9">
        <f>R213-W213</f>
        <v>9247415.2100000009</v>
      </c>
      <c r="W213" s="9">
        <v>0</v>
      </c>
      <c r="X213" s="8"/>
      <c r="Y213" s="8"/>
      <c r="Z213" s="8"/>
      <c r="AA213" s="8"/>
      <c r="AB213" s="8"/>
      <c r="AC213" s="8"/>
      <c r="AE213" s="8"/>
    </row>
    <row r="214" spans="1:31" s="9" customFormat="1" x14ac:dyDescent="0.2">
      <c r="H214" s="31">
        <f t="shared" si="16"/>
        <v>0</v>
      </c>
      <c r="I214" s="9" t="s">
        <v>1116</v>
      </c>
      <c r="J214" s="9">
        <v>6312560</v>
      </c>
      <c r="K214" s="9">
        <f>J214-O214</f>
        <v>11033474</v>
      </c>
      <c r="O214" s="9">
        <v>-4720914</v>
      </c>
      <c r="P214" s="31">
        <f t="shared" si="17"/>
        <v>0</v>
      </c>
      <c r="Q214" s="9" t="s">
        <v>1116</v>
      </c>
      <c r="R214" s="9">
        <v>0</v>
      </c>
      <c r="T214" s="9">
        <f>R214-W214</f>
        <v>-6312560</v>
      </c>
      <c r="W214" s="9">
        <v>6312560</v>
      </c>
      <c r="X214" s="8"/>
      <c r="Y214" s="8"/>
      <c r="Z214" s="8"/>
      <c r="AA214" s="8"/>
      <c r="AB214" s="8"/>
      <c r="AC214" s="8"/>
      <c r="AE214" s="8"/>
    </row>
    <row r="215" spans="1:31" s="9" customFormat="1" x14ac:dyDescent="0.2">
      <c r="H215" s="31">
        <f t="shared" si="16"/>
        <v>0</v>
      </c>
      <c r="I215" s="9" t="s">
        <v>1117</v>
      </c>
      <c r="J215" s="9">
        <v>478375.22</v>
      </c>
      <c r="O215" s="9">
        <v>478375.22</v>
      </c>
      <c r="P215" s="31">
        <f t="shared" si="17"/>
        <v>0</v>
      </c>
      <c r="Q215" s="9" t="s">
        <v>1117</v>
      </c>
      <c r="R215" s="9">
        <v>0</v>
      </c>
      <c r="T215" s="9">
        <f>R215-W215</f>
        <v>-478375.22</v>
      </c>
      <c r="W215" s="9">
        <v>478375.22</v>
      </c>
      <c r="X215" s="8"/>
      <c r="Y215" s="8"/>
      <c r="Z215" s="8"/>
      <c r="AA215" s="8"/>
      <c r="AB215" s="8"/>
      <c r="AC215" s="8"/>
      <c r="AE215" s="8"/>
    </row>
    <row r="216" spans="1:31" s="9" customFormat="1" x14ac:dyDescent="0.2">
      <c r="H216" s="31">
        <f t="shared" si="16"/>
        <v>0</v>
      </c>
      <c r="I216" s="9" t="s">
        <v>1118</v>
      </c>
      <c r="J216" s="9">
        <v>312842863.48000002</v>
      </c>
      <c r="L216" s="9">
        <f>J216-O216</f>
        <v>-244661711.79999995</v>
      </c>
      <c r="M216" s="9">
        <v>-39562875.670000002</v>
      </c>
      <c r="N216" s="9">
        <v>39562875.670000002</v>
      </c>
      <c r="O216" s="9">
        <v>557504575.27999997</v>
      </c>
      <c r="P216" s="31">
        <f t="shared" si="17"/>
        <v>0</v>
      </c>
      <c r="Q216" s="12" t="s">
        <v>1118</v>
      </c>
      <c r="R216" s="12">
        <v>499387088</v>
      </c>
      <c r="S216" s="9">
        <f t="shared" ref="S216:S217" si="18">R216-W216</f>
        <v>186544224.51999998</v>
      </c>
      <c r="U216" s="9">
        <v>-32902295.329999998</v>
      </c>
      <c r="V216" s="9">
        <v>32902295.330000006</v>
      </c>
      <c r="W216" s="12">
        <v>312842863.48000002</v>
      </c>
      <c r="X216" s="8"/>
      <c r="Y216" s="8"/>
      <c r="Z216" s="8"/>
      <c r="AA216" s="8"/>
      <c r="AB216" s="8"/>
      <c r="AC216" s="8"/>
      <c r="AE216" s="8"/>
    </row>
    <row r="217" spans="1:31" s="9" customFormat="1" x14ac:dyDescent="0.2">
      <c r="H217" s="31">
        <f t="shared" si="16"/>
        <v>0</v>
      </c>
      <c r="I217" s="9" t="s">
        <v>1119</v>
      </c>
      <c r="J217" s="9">
        <v>3726828.379999999</v>
      </c>
      <c r="M217" s="9">
        <f>-134129676.45-6251500</f>
        <v>-140381176.44999999</v>
      </c>
      <c r="N217" s="9">
        <f>134129676.45+6251500</f>
        <v>140381176.44999999</v>
      </c>
      <c r="O217" s="9">
        <v>3726828.379999999</v>
      </c>
      <c r="P217" s="31">
        <f t="shared" si="17"/>
        <v>0</v>
      </c>
      <c r="Q217" s="12" t="s">
        <v>1119</v>
      </c>
      <c r="R217" s="12">
        <v>361019741.85000002</v>
      </c>
      <c r="S217" s="9">
        <f t="shared" si="18"/>
        <v>357292913.47000003</v>
      </c>
      <c r="U217" s="9">
        <v>-93350847.439999998</v>
      </c>
      <c r="V217" s="9">
        <v>93350847.439999998</v>
      </c>
      <c r="W217" s="12">
        <v>3726828.38</v>
      </c>
      <c r="X217" s="8"/>
      <c r="Y217" s="8"/>
      <c r="Z217" s="8"/>
      <c r="AA217" s="8"/>
      <c r="AB217" s="8"/>
      <c r="AC217" s="8"/>
      <c r="AE217" s="8"/>
    </row>
    <row r="218" spans="1:31" s="9" customFormat="1" x14ac:dyDescent="0.2">
      <c r="H218" s="31">
        <f t="shared" si="16"/>
        <v>0</v>
      </c>
      <c r="I218" s="9" t="s">
        <v>1120</v>
      </c>
      <c r="J218" s="9">
        <v>251600000</v>
      </c>
      <c r="K218" s="9">
        <f>J218</f>
        <v>251600000</v>
      </c>
      <c r="O218" s="9">
        <v>0</v>
      </c>
      <c r="P218" s="31">
        <f t="shared" si="17"/>
        <v>0</v>
      </c>
      <c r="Q218" s="12" t="s">
        <v>1120</v>
      </c>
      <c r="R218" s="12">
        <v>0</v>
      </c>
      <c r="T218" s="9">
        <f t="shared" ref="T218:T221" si="19">R218-W218</f>
        <v>-251600000</v>
      </c>
      <c r="W218" s="12">
        <v>251600000</v>
      </c>
      <c r="X218" s="8"/>
      <c r="Y218" s="8"/>
      <c r="Z218" s="8"/>
      <c r="AA218" s="8"/>
      <c r="AB218" s="8"/>
      <c r="AC218" s="8"/>
      <c r="AE218" s="8"/>
    </row>
    <row r="219" spans="1:31" s="9" customFormat="1" x14ac:dyDescent="0.2">
      <c r="H219" s="31">
        <f t="shared" si="16"/>
        <v>0</v>
      </c>
      <c r="I219" s="9" t="s">
        <v>1121</v>
      </c>
      <c r="J219" s="9">
        <v>76553000</v>
      </c>
      <c r="K219" s="9">
        <f>J219-O219</f>
        <v>5236934</v>
      </c>
      <c r="O219" s="9">
        <v>71316066</v>
      </c>
      <c r="P219" s="31">
        <f t="shared" si="17"/>
        <v>0</v>
      </c>
      <c r="Q219" s="12" t="s">
        <v>1121</v>
      </c>
      <c r="R219" s="12">
        <v>0</v>
      </c>
      <c r="T219" s="9">
        <f t="shared" si="19"/>
        <v>-76553000</v>
      </c>
      <c r="W219" s="12">
        <v>76553000</v>
      </c>
      <c r="X219" s="8"/>
      <c r="Y219" s="8"/>
      <c r="Z219" s="8"/>
      <c r="AA219" s="8"/>
      <c r="AB219" s="8"/>
      <c r="AC219" s="8"/>
      <c r="AE219" s="8"/>
    </row>
    <row r="220" spans="1:31" s="9" customFormat="1" x14ac:dyDescent="0.2">
      <c r="H220" s="31">
        <f t="shared" si="16"/>
        <v>0</v>
      </c>
      <c r="I220" s="9" t="s">
        <v>873</v>
      </c>
      <c r="J220" s="9">
        <v>1177505579.8900001</v>
      </c>
      <c r="L220" s="9">
        <f>J220-O220</f>
        <v>-140696144.39999986</v>
      </c>
      <c r="M220" s="9">
        <f>-4272124.2-763600</f>
        <v>-5035724.2</v>
      </c>
      <c r="N220" s="9">
        <f>4272124.2+763600</f>
        <v>5035724.2</v>
      </c>
      <c r="O220" s="9">
        <v>1318201724.29</v>
      </c>
      <c r="P220" s="31">
        <f t="shared" si="17"/>
        <v>0</v>
      </c>
      <c r="Q220" s="9" t="s">
        <v>873</v>
      </c>
      <c r="R220" s="9">
        <v>997399614.91999996</v>
      </c>
      <c r="T220" s="9">
        <f t="shared" si="19"/>
        <v>-180105964.97000015</v>
      </c>
      <c r="U220" s="9">
        <v>-885750.4</v>
      </c>
      <c r="V220" s="9">
        <v>885750.4</v>
      </c>
      <c r="W220" s="9">
        <v>1177505579.8900001</v>
      </c>
      <c r="X220" s="8"/>
      <c r="Y220" s="8"/>
      <c r="Z220" s="8"/>
      <c r="AA220" s="8"/>
      <c r="AB220" s="8"/>
      <c r="AC220" s="8"/>
      <c r="AE220" s="8"/>
    </row>
    <row r="221" spans="1:31" s="9" customFormat="1" x14ac:dyDescent="0.2">
      <c r="H221" s="32">
        <f t="shared" si="16"/>
        <v>0</v>
      </c>
      <c r="I221" s="9" t="s">
        <v>876</v>
      </c>
      <c r="J221" s="9">
        <v>187509563.63</v>
      </c>
      <c r="L221" s="9">
        <f>J221-O221</f>
        <v>-179001736.37</v>
      </c>
      <c r="O221" s="9">
        <v>366511300</v>
      </c>
      <c r="P221" s="32">
        <f t="shared" si="17"/>
        <v>0</v>
      </c>
      <c r="Q221" s="9" t="s">
        <v>876</v>
      </c>
      <c r="R221" s="9">
        <v>1024202.6200000048</v>
      </c>
      <c r="T221" s="9">
        <f t="shared" si="19"/>
        <v>-186485361.00999999</v>
      </c>
      <c r="W221" s="9">
        <v>187509563.63</v>
      </c>
      <c r="X221" s="8"/>
      <c r="Y221" s="8"/>
      <c r="Z221" s="8"/>
      <c r="AA221" s="8"/>
      <c r="AB221" s="8"/>
      <c r="AC221" s="8"/>
      <c r="AE221" s="8"/>
    </row>
    <row r="222" spans="1:31" s="9" customFormat="1" x14ac:dyDescent="0.2">
      <c r="J222" s="22">
        <f>SUM(J211:J221)</f>
        <v>2016528770.6000004</v>
      </c>
      <c r="K222" s="33">
        <f t="shared" ref="K222:O222" si="20">SUM(K211:K221)</f>
        <v>267870408</v>
      </c>
      <c r="L222" s="13">
        <f t="shared" si="20"/>
        <v>-585133934.26999974</v>
      </c>
      <c r="M222" s="13">
        <f t="shared" si="20"/>
        <v>-184979776.31999999</v>
      </c>
      <c r="N222" s="34">
        <f t="shared" si="20"/>
        <v>184979776.31999999</v>
      </c>
      <c r="O222" s="22">
        <f t="shared" si="20"/>
        <v>2333792296.8699999</v>
      </c>
      <c r="R222" s="22">
        <f>SUM(R211:R221)</f>
        <v>1869558203.1300001</v>
      </c>
      <c r="S222" s="33">
        <f t="shared" ref="S222:V222" si="21">SUM(S211:S221)</f>
        <v>554564693.73000002</v>
      </c>
      <c r="T222" s="13">
        <f t="shared" si="21"/>
        <v>-701535261.20000017</v>
      </c>
      <c r="U222" s="13">
        <f t="shared" si="21"/>
        <v>-127138893.17</v>
      </c>
      <c r="V222" s="34">
        <f t="shared" si="21"/>
        <v>127138893.17000002</v>
      </c>
      <c r="W222" s="22">
        <f>SUM(W211:W221)</f>
        <v>2016528770.6000004</v>
      </c>
      <c r="X222" s="8"/>
      <c r="Y222" s="8"/>
      <c r="Z222" s="8"/>
      <c r="AA222" s="8"/>
      <c r="AB222" s="8"/>
      <c r="AC222" s="8"/>
      <c r="AE222" s="8"/>
    </row>
    <row r="223" spans="1:31" s="9" customFormat="1" x14ac:dyDescent="0.2">
      <c r="J223" s="35">
        <f>J222-O222</f>
        <v>-317263526.2699995</v>
      </c>
      <c r="R223" s="35">
        <f>R222-W222</f>
        <v>-146970567.47000027</v>
      </c>
      <c r="V223" s="35">
        <f>V222-'HW NIIF'!D106</f>
        <v>0</v>
      </c>
      <c r="X223" s="8"/>
      <c r="Y223" s="8"/>
      <c r="Z223" s="8"/>
      <c r="AA223" s="8"/>
      <c r="AB223" s="8"/>
      <c r="AC223" s="8"/>
      <c r="AE223" s="8"/>
    </row>
    <row r="224" spans="1:31" x14ac:dyDescent="0.2">
      <c r="A224" s="9"/>
      <c r="B224" s="9"/>
      <c r="C224" s="9"/>
      <c r="D224" s="9"/>
      <c r="E224" s="9"/>
      <c r="R224" s="9"/>
    </row>
    <row r="225" spans="1:32" x14ac:dyDescent="0.2">
      <c r="A225" s="9"/>
      <c r="B225" s="9"/>
      <c r="C225" s="9"/>
      <c r="D225" s="9"/>
      <c r="E225" s="9"/>
      <c r="H225" s="7"/>
      <c r="J225" s="9"/>
      <c r="R225" s="9"/>
      <c r="X225" s="7" t="s">
        <v>1108</v>
      </c>
      <c r="Z225" s="9"/>
    </row>
    <row r="226" spans="1:32" s="9" customFormat="1" x14ac:dyDescent="0.2">
      <c r="J226" s="10"/>
      <c r="K226" s="10"/>
      <c r="L226" s="10"/>
      <c r="M226" s="10"/>
      <c r="N226" s="10"/>
      <c r="O226" s="10"/>
      <c r="P226" s="8"/>
      <c r="Q226" s="8"/>
      <c r="S226" s="8"/>
      <c r="T226" s="8"/>
      <c r="U226" s="8"/>
      <c r="W226" s="8"/>
      <c r="Z226" s="10" t="s">
        <v>1124</v>
      </c>
      <c r="AA226" s="10" t="s">
        <v>1110</v>
      </c>
      <c r="AB226" s="10" t="s">
        <v>1111</v>
      </c>
      <c r="AC226" s="10" t="s">
        <v>1112</v>
      </c>
      <c r="AD226" s="10" t="s">
        <v>1113</v>
      </c>
      <c r="AE226" s="10" t="s">
        <v>1115</v>
      </c>
      <c r="AF226" s="10" t="s">
        <v>1129</v>
      </c>
    </row>
    <row r="227" spans="1:32" x14ac:dyDescent="0.2">
      <c r="A227" s="9"/>
      <c r="B227" s="9"/>
      <c r="C227" s="9"/>
      <c r="D227" s="9"/>
      <c r="E227" s="9"/>
      <c r="R227" s="9"/>
      <c r="X227" s="30">
        <f>SUM(AA227:AE227)-Z227</f>
        <v>0</v>
      </c>
      <c r="Y227" s="8" t="s">
        <v>870</v>
      </c>
      <c r="Z227" s="9">
        <f>ROUND(-VLOOKUP(AF227,'2022 HW'!D:J,7,FALSE),0)</f>
        <v>14535231</v>
      </c>
      <c r="AA227" s="9">
        <v>14535231</v>
      </c>
      <c r="AB227" s="9">
        <v>0</v>
      </c>
      <c r="AC227" s="9">
        <v>0</v>
      </c>
      <c r="AD227" s="9">
        <v>0</v>
      </c>
      <c r="AE227" s="9">
        <f>ROUND(-VLOOKUP(AF227,'2022 HW'!D:J,4,FALSE),0)</f>
        <v>0</v>
      </c>
      <c r="AF227" s="8" t="s">
        <v>134</v>
      </c>
    </row>
    <row r="228" spans="1:32" x14ac:dyDescent="0.2">
      <c r="A228" s="9"/>
      <c r="B228" s="9"/>
      <c r="C228" s="9"/>
      <c r="D228" s="9"/>
      <c r="E228" s="9"/>
      <c r="R228" s="9"/>
      <c r="X228" s="31">
        <f t="shared" ref="X228:X247" si="22">SUM(AA228:AE228)-Z228</f>
        <v>0</v>
      </c>
      <c r="Y228" s="8" t="s">
        <v>951</v>
      </c>
      <c r="Z228" s="9">
        <f>ROUND(-VLOOKUP(AF228,'2022 HW'!D:J,7,FALSE),0)</f>
        <v>0</v>
      </c>
      <c r="AA228" s="9">
        <v>0</v>
      </c>
      <c r="AB228" s="9">
        <v>-24444448</v>
      </c>
      <c r="AC228" s="9">
        <v>-473871</v>
      </c>
      <c r="AD228" s="9">
        <f>-AC228</f>
        <v>473871</v>
      </c>
      <c r="AE228" s="9">
        <f>ROUND(-VLOOKUP(AF228,'2022 HW'!D:J,4,FALSE),0)</f>
        <v>24444448</v>
      </c>
      <c r="AF228" s="8" t="s">
        <v>136</v>
      </c>
    </row>
    <row r="229" spans="1:32" x14ac:dyDescent="0.2">
      <c r="A229" s="9"/>
      <c r="B229" s="9"/>
      <c r="C229" s="9"/>
      <c r="D229" s="9"/>
      <c r="E229" s="9"/>
      <c r="R229" s="9"/>
      <c r="X229" s="31">
        <f t="shared" si="22"/>
        <v>0</v>
      </c>
      <c r="Y229" s="8" t="s">
        <v>952</v>
      </c>
      <c r="Z229" s="9">
        <f>ROUND(-VLOOKUP(AF229,'2022 HW'!D:J,7,FALSE),0)</f>
        <v>0</v>
      </c>
      <c r="AA229" s="9">
        <v>0</v>
      </c>
      <c r="AB229" s="9">
        <v>-75000000</v>
      </c>
      <c r="AC229" s="9">
        <v>-642571</v>
      </c>
      <c r="AD229" s="9">
        <f t="shared" ref="AD229:AD246" si="23">-AC229</f>
        <v>642571</v>
      </c>
      <c r="AE229" s="9">
        <f>ROUND(-VLOOKUP(AF229,'2022 HW'!D:J,4,FALSE),0)</f>
        <v>75000000</v>
      </c>
      <c r="AF229" s="8" t="s">
        <v>138</v>
      </c>
    </row>
    <row r="230" spans="1:32" x14ac:dyDescent="0.2">
      <c r="A230" s="9"/>
      <c r="B230" s="9"/>
      <c r="C230" s="9"/>
      <c r="D230" s="9"/>
      <c r="E230" s="9"/>
      <c r="R230" s="9"/>
      <c r="X230" s="31">
        <f t="shared" si="22"/>
        <v>0</v>
      </c>
      <c r="Y230" s="8" t="s">
        <v>952</v>
      </c>
      <c r="Z230" s="9">
        <f>ROUND(-VLOOKUP(AF230,'2022 HW'!D:J,7,FALSE),0)</f>
        <v>62490244</v>
      </c>
      <c r="AA230" s="9">
        <v>0</v>
      </c>
      <c r="AB230" s="9">
        <v>-150009756</v>
      </c>
      <c r="AC230" s="9">
        <v>-12335893</v>
      </c>
      <c r="AD230" s="9">
        <f t="shared" si="23"/>
        <v>12335893</v>
      </c>
      <c r="AE230" s="9">
        <f>ROUND(-VLOOKUP(AF230,'2022 HW'!D:J,4,FALSE),0)</f>
        <v>212500000</v>
      </c>
      <c r="AF230" s="8" t="s">
        <v>140</v>
      </c>
    </row>
    <row r="231" spans="1:32" x14ac:dyDescent="0.2">
      <c r="A231" s="9"/>
      <c r="B231" s="9"/>
      <c r="C231" s="9"/>
      <c r="D231" s="9"/>
      <c r="E231" s="9"/>
      <c r="R231" s="9"/>
      <c r="X231" s="31">
        <f t="shared" si="22"/>
        <v>0</v>
      </c>
      <c r="Y231" s="8" t="s">
        <v>952</v>
      </c>
      <c r="Z231" s="9">
        <f>ROUND(-VLOOKUP(AF231,'2022 HW'!D:J,7,FALSE),0)</f>
        <v>0</v>
      </c>
      <c r="AA231" s="9">
        <v>0</v>
      </c>
      <c r="AB231" s="9">
        <v>-187442640</v>
      </c>
      <c r="AC231" s="9">
        <v>-1110072</v>
      </c>
      <c r="AD231" s="9">
        <f t="shared" si="23"/>
        <v>1110072</v>
      </c>
      <c r="AE231" s="9">
        <f>ROUND(-VLOOKUP(AF231,'2022 HW'!D:J,4,FALSE),0)</f>
        <v>187442640</v>
      </c>
      <c r="AF231" s="8" t="s">
        <v>142</v>
      </c>
    </row>
    <row r="232" spans="1:32" x14ac:dyDescent="0.2">
      <c r="A232" s="9"/>
      <c r="B232" s="9"/>
      <c r="C232" s="9"/>
      <c r="D232" s="9"/>
      <c r="E232" s="9"/>
      <c r="R232" s="9"/>
      <c r="X232" s="31">
        <f t="shared" si="22"/>
        <v>0</v>
      </c>
      <c r="Y232" s="8" t="s">
        <v>953</v>
      </c>
      <c r="Z232" s="9">
        <f>ROUND(-VLOOKUP(AF232,'2022 HW'!D:J,7,FALSE),0)</f>
        <v>0</v>
      </c>
      <c r="AA232" s="9">
        <v>0</v>
      </c>
      <c r="AB232" s="9">
        <v>-361019742</v>
      </c>
      <c r="AC232" s="9">
        <v>-2107611</v>
      </c>
      <c r="AD232" s="9">
        <f t="shared" si="23"/>
        <v>2107611</v>
      </c>
      <c r="AE232" s="9">
        <f>ROUND(-VLOOKUP(AF232,'2022 HW'!D:J,4,FALSE),0)</f>
        <v>361019742</v>
      </c>
      <c r="AF232" s="8" t="s">
        <v>144</v>
      </c>
    </row>
    <row r="233" spans="1:32" x14ac:dyDescent="0.2">
      <c r="A233" s="9"/>
      <c r="B233" s="9"/>
      <c r="C233" s="9"/>
      <c r="D233" s="9"/>
      <c r="E233" s="9"/>
      <c r="R233" s="9"/>
      <c r="X233" s="31">
        <f t="shared" si="22"/>
        <v>0</v>
      </c>
      <c r="Y233" s="8" t="s">
        <v>952</v>
      </c>
      <c r="Z233" s="9">
        <f>ROUND(-VLOOKUP(AF233,'2022 HW'!D:J,7,FALSE),0)</f>
        <v>192408000</v>
      </c>
      <c r="AA233" s="9">
        <v>373688000</v>
      </c>
      <c r="AB233" s="9">
        <v>-181280000</v>
      </c>
      <c r="AC233" s="9">
        <v>-9392664</v>
      </c>
      <c r="AD233" s="9">
        <f t="shared" si="23"/>
        <v>9392664</v>
      </c>
      <c r="AE233" s="9">
        <f>ROUND(-VLOOKUP(AF233,'2022 HW'!D:J,4,FALSE),0)</f>
        <v>0</v>
      </c>
      <c r="AF233" s="8" t="s">
        <v>146</v>
      </c>
    </row>
    <row r="234" spans="1:32" x14ac:dyDescent="0.2">
      <c r="A234" s="9"/>
      <c r="B234" s="9"/>
      <c r="C234" s="9"/>
      <c r="D234" s="9"/>
      <c r="E234" s="9"/>
      <c r="R234" s="9"/>
      <c r="X234" s="31">
        <f t="shared" si="22"/>
        <v>0</v>
      </c>
      <c r="Y234" s="8" t="s">
        <v>953</v>
      </c>
      <c r="Z234" s="9">
        <f>ROUND(-VLOOKUP(AF234,'2022 HW'!D:J,7,FALSE),0)</f>
        <v>0</v>
      </c>
      <c r="AA234" s="9">
        <v>356999290</v>
      </c>
      <c r="AB234" s="9">
        <v>-356999290</v>
      </c>
      <c r="AC234" s="9">
        <v>-7341014</v>
      </c>
      <c r="AD234" s="9">
        <f t="shared" si="23"/>
        <v>7341014</v>
      </c>
      <c r="AE234" s="9">
        <f>ROUND(-VLOOKUP(AF234,'2022 HW'!D:J,4,FALSE),0)</f>
        <v>0</v>
      </c>
      <c r="AF234" s="8" t="s">
        <v>148</v>
      </c>
    </row>
    <row r="235" spans="1:32" x14ac:dyDescent="0.2">
      <c r="A235" s="9"/>
      <c r="B235" s="9"/>
      <c r="C235" s="9"/>
      <c r="D235" s="9"/>
      <c r="E235" s="9"/>
      <c r="R235" s="9"/>
      <c r="X235" s="31">
        <f t="shared" si="22"/>
        <v>0</v>
      </c>
      <c r="Y235" s="8" t="s">
        <v>953</v>
      </c>
      <c r="Z235" s="9">
        <f>ROUND(-VLOOKUP(AF235,'2022 HW'!D:J,7,FALSE),0)</f>
        <v>174999999</v>
      </c>
      <c r="AA235" s="9">
        <v>300000000</v>
      </c>
      <c r="AB235" s="9">
        <v>-125000001</v>
      </c>
      <c r="AC235" s="9">
        <v>-13271023</v>
      </c>
      <c r="AD235" s="9">
        <f t="shared" si="23"/>
        <v>13271023</v>
      </c>
      <c r="AE235" s="9">
        <f>ROUND(-VLOOKUP(AF235,'2022 HW'!D:J,4,FALSE),0)</f>
        <v>0</v>
      </c>
      <c r="AF235" s="8" t="s">
        <v>150</v>
      </c>
    </row>
    <row r="236" spans="1:32" x14ac:dyDescent="0.2">
      <c r="A236" s="9"/>
      <c r="B236" s="9"/>
      <c r="C236" s="9"/>
      <c r="D236" s="9"/>
      <c r="E236" s="9"/>
      <c r="R236" s="9"/>
      <c r="X236" s="31">
        <f t="shared" si="22"/>
        <v>0</v>
      </c>
      <c r="Y236" s="8" t="s">
        <v>952</v>
      </c>
      <c r="Z236" s="9">
        <f>ROUND(-VLOOKUP(AF236,'2022 HW'!D:J,7,FALSE),0)</f>
        <v>87500000</v>
      </c>
      <c r="AA236" s="9">
        <v>150000000</v>
      </c>
      <c r="AB236" s="9">
        <v>-62500000</v>
      </c>
      <c r="AC236" s="9">
        <v>-7071109</v>
      </c>
      <c r="AD236" s="9">
        <f t="shared" si="23"/>
        <v>7071109</v>
      </c>
      <c r="AE236" s="9">
        <f>ROUND(-VLOOKUP(AF236,'2022 HW'!D:J,4,FALSE),0)</f>
        <v>0</v>
      </c>
      <c r="AF236" s="8" t="s">
        <v>152</v>
      </c>
    </row>
    <row r="237" spans="1:32" x14ac:dyDescent="0.2">
      <c r="A237" s="9"/>
      <c r="B237" s="9"/>
      <c r="C237" s="9"/>
      <c r="D237" s="9"/>
      <c r="E237" s="9"/>
      <c r="R237" s="9"/>
      <c r="X237" s="31">
        <f t="shared" si="22"/>
        <v>0</v>
      </c>
      <c r="Y237" s="8" t="s">
        <v>954</v>
      </c>
      <c r="Z237" s="9">
        <f>ROUND(-VLOOKUP(AF237,'2022 HW'!D:J,7,FALSE),0)</f>
        <v>214948476</v>
      </c>
      <c r="AA237" s="9">
        <v>224990000</v>
      </c>
      <c r="AB237" s="9">
        <v>-10041524</v>
      </c>
      <c r="AC237" s="9">
        <v>-10448220</v>
      </c>
      <c r="AD237" s="9">
        <f t="shared" si="23"/>
        <v>10448220</v>
      </c>
      <c r="AE237" s="9">
        <f>ROUND(-VLOOKUP(AF237,'2022 HW'!D:J,4,FALSE),0)</f>
        <v>0</v>
      </c>
      <c r="AF237" s="8" t="s">
        <v>154</v>
      </c>
    </row>
    <row r="238" spans="1:32" x14ac:dyDescent="0.2">
      <c r="A238" s="9"/>
      <c r="B238" s="9"/>
      <c r="C238" s="9"/>
      <c r="D238" s="9"/>
      <c r="E238" s="9"/>
      <c r="R238" s="9"/>
      <c r="X238" s="31">
        <f t="shared" si="22"/>
        <v>0</v>
      </c>
      <c r="Y238" s="8" t="s">
        <v>952</v>
      </c>
      <c r="Z238" s="9">
        <f>ROUND(-VLOOKUP(AF238,'2022 HW'!D:J,7,FALSE),0)</f>
        <v>432918000</v>
      </c>
      <c r="AA238" s="9">
        <v>432918000</v>
      </c>
      <c r="AB238" s="9">
        <v>0</v>
      </c>
      <c r="AC238" s="9">
        <v>-4791164</v>
      </c>
      <c r="AD238" s="9">
        <f t="shared" si="23"/>
        <v>4791164</v>
      </c>
      <c r="AE238" s="9">
        <f>ROUND(-VLOOKUP(AF238,'2022 HW'!D:J,4,FALSE),0)</f>
        <v>0</v>
      </c>
      <c r="AF238" s="8" t="s">
        <v>156</v>
      </c>
    </row>
    <row r="239" spans="1:32" x14ac:dyDescent="0.2">
      <c r="A239" s="9"/>
      <c r="B239" s="9"/>
      <c r="C239" s="9"/>
      <c r="D239" s="9"/>
      <c r="E239" s="9"/>
      <c r="R239" s="9"/>
      <c r="X239" s="31">
        <f t="shared" si="22"/>
        <v>0</v>
      </c>
      <c r="Y239" s="8" t="s">
        <v>956</v>
      </c>
      <c r="Z239" s="9">
        <f>ROUND(-VLOOKUP(AF239,'2022 HW'!D:J,7,FALSE),0)</f>
        <v>228643237</v>
      </c>
      <c r="AA239" s="9">
        <v>374766705</v>
      </c>
      <c r="AB239" s="9">
        <v>-146123468</v>
      </c>
      <c r="AC239" s="9">
        <v>-3971658</v>
      </c>
      <c r="AD239" s="9">
        <f t="shared" si="23"/>
        <v>3971658</v>
      </c>
      <c r="AE239" s="9">
        <f>ROUND(-VLOOKUP(AF239,'2022 HW'!D:J,4,FALSE),0)</f>
        <v>0</v>
      </c>
      <c r="AF239" s="8" t="s">
        <v>158</v>
      </c>
    </row>
    <row r="240" spans="1:32" x14ac:dyDescent="0.2">
      <c r="A240" s="9"/>
      <c r="B240" s="9"/>
      <c r="C240" s="9"/>
      <c r="D240" s="9"/>
      <c r="E240" s="9"/>
      <c r="R240" s="9"/>
      <c r="X240" s="31">
        <f t="shared" si="22"/>
        <v>0</v>
      </c>
      <c r="Y240" s="8" t="s">
        <v>951</v>
      </c>
      <c r="Z240" s="9">
        <f>ROUND(-VLOOKUP(AF240,'2022 HW'!D:J,7,FALSE),0)</f>
        <v>265410000</v>
      </c>
      <c r="AA240" s="9">
        <v>265410000</v>
      </c>
      <c r="AB240" s="9">
        <v>0</v>
      </c>
      <c r="AC240" s="9">
        <v>0</v>
      </c>
      <c r="AD240" s="9">
        <f t="shared" si="23"/>
        <v>0</v>
      </c>
      <c r="AE240" s="9">
        <f>ROUND(-VLOOKUP(AF240,'2022 HW'!D:J,4,FALSE),0)</f>
        <v>0</v>
      </c>
      <c r="AF240" s="8" t="s">
        <v>160</v>
      </c>
    </row>
    <row r="241" spans="1:32" x14ac:dyDescent="0.2">
      <c r="A241" s="9"/>
      <c r="B241" s="9"/>
      <c r="C241" s="9"/>
      <c r="D241" s="9"/>
      <c r="E241" s="9"/>
      <c r="R241" s="9"/>
      <c r="X241" s="31">
        <f t="shared" si="22"/>
        <v>0</v>
      </c>
      <c r="Y241" s="8" t="s">
        <v>956</v>
      </c>
      <c r="Z241" s="9">
        <f>ROUND(-VLOOKUP(AF241,'2022 HW'!D:J,7,FALSE),0)</f>
        <v>351861320</v>
      </c>
      <c r="AA241" s="9">
        <v>351861320</v>
      </c>
      <c r="AB241" s="9">
        <v>0</v>
      </c>
      <c r="AC241" s="9">
        <v>0</v>
      </c>
      <c r="AD241" s="9">
        <f t="shared" si="23"/>
        <v>0</v>
      </c>
      <c r="AE241" s="9">
        <f>ROUND(-VLOOKUP(AF241,'2022 HW'!D:J,4,FALSE),0)</f>
        <v>0</v>
      </c>
      <c r="AF241" s="8" t="s">
        <v>162</v>
      </c>
    </row>
    <row r="242" spans="1:32" x14ac:dyDescent="0.2">
      <c r="A242" s="9"/>
      <c r="B242" s="9"/>
      <c r="C242" s="9"/>
      <c r="D242" s="9"/>
      <c r="E242" s="9"/>
      <c r="R242" s="9"/>
      <c r="X242" s="31">
        <f t="shared" si="22"/>
        <v>0</v>
      </c>
      <c r="Y242" s="8" t="s">
        <v>952</v>
      </c>
      <c r="Z242" s="9">
        <f>ROUND(-VLOOKUP(AF242,'2022 HW'!D:J,7,FALSE),0)</f>
        <v>200000000</v>
      </c>
      <c r="AA242" s="9">
        <v>200000000</v>
      </c>
      <c r="AB242" s="9">
        <v>0</v>
      </c>
      <c r="AC242" s="9">
        <v>-1665244</v>
      </c>
      <c r="AD242" s="9">
        <f t="shared" si="23"/>
        <v>1665244</v>
      </c>
      <c r="AE242" s="9">
        <f>ROUND(-VLOOKUP(AF242,'2022 HW'!D:J,4,FALSE),0)</f>
        <v>0</v>
      </c>
      <c r="AF242" s="8" t="s">
        <v>164</v>
      </c>
    </row>
    <row r="243" spans="1:32" x14ac:dyDescent="0.2">
      <c r="A243" s="9"/>
      <c r="B243" s="9"/>
      <c r="C243" s="9"/>
      <c r="D243" s="9"/>
      <c r="E243" s="9"/>
      <c r="R243" s="9"/>
      <c r="X243" s="31">
        <f t="shared" si="22"/>
        <v>0</v>
      </c>
      <c r="Y243" s="8" t="s">
        <v>871</v>
      </c>
      <c r="Z243" s="9">
        <f>ROUND(-VLOOKUP(AF243,'2022 HW'!D:J,7,FALSE),0)</f>
        <v>4180064</v>
      </c>
      <c r="AA243" s="9">
        <v>0</v>
      </c>
      <c r="AB243" s="9">
        <v>-5067351</v>
      </c>
      <c r="AC243" s="9">
        <v>-1195843</v>
      </c>
      <c r="AD243" s="9">
        <f t="shared" si="23"/>
        <v>1195843</v>
      </c>
      <c r="AE243" s="9">
        <f>ROUND(-VLOOKUP(AF243,'2022 HW'!D:J,4,FALSE),0)</f>
        <v>9247415</v>
      </c>
      <c r="AF243" s="8" t="s">
        <v>166</v>
      </c>
    </row>
    <row r="244" spans="1:32" x14ac:dyDescent="0.2">
      <c r="A244" s="9"/>
      <c r="B244" s="9"/>
      <c r="C244" s="9"/>
      <c r="D244" s="9"/>
      <c r="E244" s="9"/>
      <c r="R244" s="9"/>
      <c r="X244" s="31">
        <f t="shared" si="22"/>
        <v>0</v>
      </c>
      <c r="Y244" s="8" t="s">
        <v>872</v>
      </c>
      <c r="Z244" s="9">
        <f>ROUND(-VLOOKUP(AF244,'2022 HW'!D:J,7,FALSE),0)</f>
        <v>13959021</v>
      </c>
      <c r="AA244" s="9">
        <v>12478880</v>
      </c>
      <c r="AB244" s="9">
        <v>0</v>
      </c>
      <c r="AC244" s="9">
        <v>-1401623</v>
      </c>
      <c r="AD244" s="9">
        <f t="shared" si="23"/>
        <v>1401623</v>
      </c>
      <c r="AE244" s="9">
        <f>ROUND(-VLOOKUP(AF244,'2022 HW'!D:J,4,FALSE),0)</f>
        <v>1480141</v>
      </c>
      <c r="AF244" s="8" t="s">
        <v>168</v>
      </c>
    </row>
    <row r="245" spans="1:32" x14ac:dyDescent="0.2">
      <c r="A245" s="9"/>
      <c r="B245" s="9"/>
      <c r="C245" s="9"/>
      <c r="D245" s="9"/>
      <c r="E245" s="9"/>
      <c r="R245" s="9"/>
      <c r="X245" s="31">
        <f t="shared" si="22"/>
        <v>0</v>
      </c>
      <c r="Y245" s="8" t="s">
        <v>873</v>
      </c>
      <c r="Z245" s="9">
        <f>ROUND(-VLOOKUP(AF245,'2022 HW'!D:J,7,FALSE),0)</f>
        <v>827819792</v>
      </c>
      <c r="AA245" s="9">
        <v>0</v>
      </c>
      <c r="AB245" s="9">
        <v>-169579823</v>
      </c>
      <c r="AC245" s="9">
        <v>-126309793</v>
      </c>
      <c r="AD245" s="9">
        <f t="shared" si="23"/>
        <v>126309793</v>
      </c>
      <c r="AE245" s="9">
        <f>ROUND(-VLOOKUP(AF245,'2022 HW'!D:J,4,FALSE),0)</f>
        <v>997399615</v>
      </c>
      <c r="AF245" s="8" t="s">
        <v>170</v>
      </c>
    </row>
    <row r="246" spans="1:32" x14ac:dyDescent="0.2">
      <c r="A246" s="9"/>
      <c r="B246" s="9"/>
      <c r="C246" s="9"/>
      <c r="D246" s="9"/>
      <c r="E246" s="9"/>
      <c r="R246" s="9"/>
      <c r="X246" s="31">
        <f t="shared" si="22"/>
        <v>0</v>
      </c>
      <c r="Y246" s="8" t="s">
        <v>955</v>
      </c>
      <c r="Z246" s="9">
        <f>ROUND(-VLOOKUP(AF246,'2022 HW'!D:J,7,FALSE),0)</f>
        <v>1468901</v>
      </c>
      <c r="AA246" s="9">
        <v>1468901</v>
      </c>
      <c r="AB246" s="9">
        <v>0</v>
      </c>
      <c r="AC246" s="9">
        <v>0</v>
      </c>
      <c r="AD246" s="9">
        <f t="shared" si="23"/>
        <v>0</v>
      </c>
      <c r="AE246" s="9">
        <f>ROUND(-VLOOKUP(AF246,'2022 HW'!D:J,4,FALSE),0)</f>
        <v>0</v>
      </c>
      <c r="AF246" s="8" t="s">
        <v>172</v>
      </c>
    </row>
    <row r="247" spans="1:32" x14ac:dyDescent="0.2">
      <c r="A247" s="9"/>
      <c r="B247" s="9"/>
      <c r="C247" s="9"/>
      <c r="D247" s="9"/>
      <c r="E247" s="9"/>
      <c r="R247" s="9"/>
      <c r="X247" s="32">
        <f t="shared" si="22"/>
        <v>0</v>
      </c>
      <c r="Y247" s="8" t="s">
        <v>876</v>
      </c>
      <c r="Z247" s="9">
        <f>ROUND(-VLOOKUP(AF247,'2022 HW'!D:J,7,FALSE),0)</f>
        <v>0</v>
      </c>
      <c r="AA247" s="9">
        <v>0</v>
      </c>
      <c r="AB247" s="9">
        <v>-1024203</v>
      </c>
      <c r="AC247" s="9">
        <v>0</v>
      </c>
      <c r="AD247" s="9">
        <v>0</v>
      </c>
      <c r="AE247" s="9">
        <f>ROUND(-VLOOKUP(AF247,'2022 HW'!D:J,4,FALSE),0)</f>
        <v>1024203</v>
      </c>
      <c r="AF247" s="8" t="s">
        <v>204</v>
      </c>
    </row>
    <row r="248" spans="1:32" x14ac:dyDescent="0.2">
      <c r="A248" s="9"/>
      <c r="B248" s="9"/>
      <c r="C248" s="9"/>
      <c r="D248" s="9"/>
      <c r="E248" s="9"/>
      <c r="R248" s="9"/>
      <c r="Z248" s="22">
        <f>SUM(Z227:Z247)</f>
        <v>3073142285</v>
      </c>
      <c r="AA248" s="33">
        <f>SUM(AA227:AA247)</f>
        <v>3059116327</v>
      </c>
      <c r="AB248" s="13">
        <f>SUM(AB227:AB247)</f>
        <v>-1855532246</v>
      </c>
      <c r="AC248" s="13">
        <f>SUM(AC227:AC247)</f>
        <v>-203529373</v>
      </c>
      <c r="AD248" s="34">
        <f>SUM(AD227:AD247)</f>
        <v>203529373</v>
      </c>
      <c r="AE248" s="22">
        <f t="shared" ref="AE248" si="24">SUM(AE227:AE247)</f>
        <v>1869558204</v>
      </c>
    </row>
    <row r="249" spans="1:32" x14ac:dyDescent="0.2">
      <c r="A249" s="9"/>
      <c r="B249" s="9"/>
      <c r="C249" s="9"/>
      <c r="D249" s="9"/>
      <c r="E249" s="9"/>
      <c r="R249" s="9"/>
      <c r="Z249" s="35">
        <f>Z248-AE248</f>
        <v>1203584081</v>
      </c>
      <c r="AA249" s="9"/>
      <c r="AB249" s="9"/>
      <c r="AC249" s="9"/>
      <c r="AD249" s="9">
        <f>AD248-'HW NIIF'!C106</f>
        <v>0.34000000357627869</v>
      </c>
      <c r="AE249" s="9"/>
    </row>
    <row r="250" spans="1:32" x14ac:dyDescent="0.2">
      <c r="A250" s="9"/>
      <c r="B250" s="9"/>
      <c r="C250" s="9"/>
      <c r="D250" s="9"/>
      <c r="E250" s="9"/>
      <c r="R250" s="9"/>
      <c r="Z250" s="9">
        <f ca="1">AD34+AD43+AD44-Z248</f>
        <v>0</v>
      </c>
      <c r="AE250" s="9">
        <f ca="1">V34+V43+V44-AE248</f>
        <v>0</v>
      </c>
    </row>
    <row r="251" spans="1:32" x14ac:dyDescent="0.2">
      <c r="A251" s="9"/>
      <c r="B251" s="9"/>
      <c r="C251" s="9"/>
      <c r="D251" s="9"/>
      <c r="E251" s="9"/>
    </row>
    <row r="252" spans="1:32" x14ac:dyDescent="0.2">
      <c r="A252" s="9"/>
      <c r="B252" s="9"/>
      <c r="C252" s="9"/>
      <c r="D252" s="9"/>
      <c r="E252" s="9"/>
    </row>
    <row r="253" spans="1:32" x14ac:dyDescent="0.2">
      <c r="A253" s="9"/>
      <c r="B253" s="9"/>
      <c r="C253" s="9"/>
      <c r="D253" s="9"/>
      <c r="E253" s="9"/>
    </row>
    <row r="254" spans="1:32" x14ac:dyDescent="0.2">
      <c r="A254" s="9"/>
      <c r="B254" s="9"/>
      <c r="C254" s="9"/>
      <c r="D254" s="9"/>
      <c r="E254" s="9"/>
    </row>
    <row r="255" spans="1:32" x14ac:dyDescent="0.2">
      <c r="A255" s="9"/>
      <c r="B255" s="9"/>
      <c r="C255" s="9"/>
      <c r="D255" s="9"/>
      <c r="E255" s="9"/>
    </row>
    <row r="256" spans="1:32" x14ac:dyDescent="0.2">
      <c r="A256" s="9"/>
      <c r="B256" s="9"/>
      <c r="C256" s="9"/>
      <c r="D256" s="9"/>
      <c r="E256" s="9"/>
    </row>
    <row r="257" spans="1:5" x14ac:dyDescent="0.2">
      <c r="A257" s="9"/>
      <c r="B257" s="9"/>
      <c r="C257" s="9"/>
      <c r="D257" s="9"/>
      <c r="E257" s="9"/>
    </row>
    <row r="258" spans="1:5" x14ac:dyDescent="0.2">
      <c r="A258" s="9"/>
      <c r="B258" s="9"/>
      <c r="C258" s="9"/>
      <c r="D258" s="9"/>
      <c r="E258" s="9"/>
    </row>
    <row r="259" spans="1:5" x14ac:dyDescent="0.2">
      <c r="A259" s="9"/>
      <c r="B259" s="9"/>
      <c r="C259" s="9"/>
      <c r="D259" s="9"/>
      <c r="E259" s="9"/>
    </row>
    <row r="260" spans="1:5" x14ac:dyDescent="0.2">
      <c r="A260" s="9"/>
      <c r="B260" s="9"/>
      <c r="C260" s="9"/>
      <c r="D260" s="9"/>
      <c r="E260" s="9"/>
    </row>
    <row r="261" spans="1:5" x14ac:dyDescent="0.2">
      <c r="A261" s="9"/>
      <c r="B261" s="9"/>
      <c r="C261" s="9"/>
      <c r="D261" s="9"/>
      <c r="E261" s="9"/>
    </row>
    <row r="262" spans="1:5" x14ac:dyDescent="0.2">
      <c r="A262" s="9"/>
      <c r="B262" s="9"/>
      <c r="C262" s="9"/>
      <c r="D262" s="9"/>
      <c r="E262" s="9"/>
    </row>
    <row r="263" spans="1:5" x14ac:dyDescent="0.2">
      <c r="A263" s="9"/>
      <c r="B263" s="9"/>
      <c r="C263" s="9"/>
      <c r="D263" s="9"/>
      <c r="E263" s="9"/>
    </row>
    <row r="264" spans="1:5" x14ac:dyDescent="0.2">
      <c r="A264" s="9"/>
      <c r="B264" s="9"/>
      <c r="C264" s="9"/>
      <c r="D264" s="9"/>
      <c r="E264" s="9"/>
    </row>
    <row r="265" spans="1:5" x14ac:dyDescent="0.2">
      <c r="A265" s="9"/>
      <c r="B265" s="9"/>
      <c r="C265" s="9"/>
      <c r="D265" s="9"/>
      <c r="E265" s="9"/>
    </row>
    <row r="266" spans="1:5" x14ac:dyDescent="0.2">
      <c r="A266" s="9"/>
      <c r="B266" s="9"/>
      <c r="C266" s="9"/>
      <c r="D266" s="9"/>
      <c r="E266" s="9"/>
    </row>
    <row r="267" spans="1:5" x14ac:dyDescent="0.2">
      <c r="A267" s="9"/>
      <c r="B267" s="9"/>
      <c r="C267" s="9"/>
      <c r="D267" s="9"/>
      <c r="E267" s="9"/>
    </row>
    <row r="268" spans="1:5" x14ac:dyDescent="0.2">
      <c r="A268" s="9"/>
      <c r="B268" s="9"/>
      <c r="C268" s="9"/>
      <c r="D268" s="9"/>
      <c r="E268" s="9"/>
    </row>
    <row r="269" spans="1:5" x14ac:dyDescent="0.2">
      <c r="A269" s="9"/>
      <c r="B269" s="9"/>
      <c r="C269" s="9"/>
      <c r="D269" s="9"/>
      <c r="E269" s="9"/>
    </row>
    <row r="270" spans="1:5" x14ac:dyDescent="0.2">
      <c r="A270" s="9"/>
      <c r="B270" s="9"/>
      <c r="C270" s="9"/>
      <c r="D270" s="9"/>
      <c r="E270" s="9"/>
    </row>
    <row r="271" spans="1:5" x14ac:dyDescent="0.2">
      <c r="A271" s="9"/>
      <c r="B271" s="9"/>
      <c r="C271" s="9"/>
      <c r="D271" s="9"/>
      <c r="E271" s="9"/>
    </row>
    <row r="272" spans="1:5" x14ac:dyDescent="0.2">
      <c r="A272" s="9"/>
      <c r="B272" s="9"/>
      <c r="C272" s="9"/>
      <c r="D272" s="9"/>
      <c r="E272" s="9"/>
    </row>
    <row r="273" spans="1:5" x14ac:dyDescent="0.2">
      <c r="A273" s="9"/>
      <c r="B273" s="9"/>
      <c r="C273" s="9"/>
      <c r="D273" s="9"/>
      <c r="E273" s="9"/>
    </row>
    <row r="274" spans="1:5" x14ac:dyDescent="0.2">
      <c r="A274" s="9"/>
      <c r="B274" s="9"/>
      <c r="C274" s="9"/>
      <c r="D274" s="9"/>
      <c r="E274" s="9"/>
    </row>
    <row r="275" spans="1:5" x14ac:dyDescent="0.2">
      <c r="A275" s="9"/>
      <c r="B275" s="9"/>
      <c r="C275" s="9"/>
      <c r="D275" s="9"/>
      <c r="E275" s="9"/>
    </row>
    <row r="276" spans="1:5" x14ac:dyDescent="0.2">
      <c r="A276" s="9"/>
      <c r="B276" s="9"/>
      <c r="C276" s="9"/>
      <c r="D276" s="9"/>
      <c r="E276" s="9"/>
    </row>
    <row r="277" spans="1:5" x14ac:dyDescent="0.2">
      <c r="A277" s="9"/>
      <c r="B277" s="9"/>
      <c r="C277" s="9"/>
      <c r="D277" s="9"/>
      <c r="E277" s="9"/>
    </row>
    <row r="278" spans="1:5" x14ac:dyDescent="0.2">
      <c r="A278" s="9"/>
      <c r="B278" s="9"/>
      <c r="C278" s="9"/>
      <c r="D278" s="9"/>
      <c r="E278" s="9"/>
    </row>
    <row r="279" spans="1:5" x14ac:dyDescent="0.2">
      <c r="A279" s="9"/>
      <c r="B279" s="9"/>
      <c r="C279" s="9"/>
      <c r="D279" s="9"/>
      <c r="E279" s="9"/>
    </row>
    <row r="280" spans="1:5" x14ac:dyDescent="0.2">
      <c r="A280" s="9"/>
      <c r="B280" s="9"/>
      <c r="C280" s="9"/>
      <c r="D280" s="9"/>
      <c r="E280" s="9"/>
    </row>
    <row r="281" spans="1:5" x14ac:dyDescent="0.2">
      <c r="A281" s="9"/>
      <c r="B281" s="9"/>
      <c r="C281" s="9"/>
      <c r="D281" s="9"/>
      <c r="E281" s="9"/>
    </row>
    <row r="282" spans="1:5" x14ac:dyDescent="0.2">
      <c r="A282" s="9"/>
      <c r="B282" s="9"/>
      <c r="C282" s="9"/>
      <c r="D282" s="9"/>
      <c r="E282" s="9"/>
    </row>
    <row r="283" spans="1:5" x14ac:dyDescent="0.2">
      <c r="A283" s="9"/>
      <c r="B283" s="9"/>
      <c r="C283" s="9"/>
      <c r="D283" s="9"/>
      <c r="E283" s="9"/>
    </row>
    <row r="284" spans="1:5" x14ac:dyDescent="0.2">
      <c r="A284" s="9"/>
      <c r="B284" s="9"/>
      <c r="C284" s="9"/>
      <c r="D284" s="9"/>
      <c r="E284" s="9"/>
    </row>
    <row r="285" spans="1:5" x14ac:dyDescent="0.2">
      <c r="A285" s="9"/>
      <c r="B285" s="9"/>
      <c r="C285" s="9"/>
      <c r="D285" s="9"/>
      <c r="E285" s="9"/>
    </row>
    <row r="286" spans="1:5" x14ac:dyDescent="0.2">
      <c r="A286" s="9"/>
      <c r="B286" s="9"/>
      <c r="C286" s="9"/>
      <c r="D286" s="9"/>
      <c r="E286" s="9"/>
    </row>
    <row r="287" spans="1:5" x14ac:dyDescent="0.2">
      <c r="A287" s="9"/>
      <c r="B287" s="9"/>
      <c r="C287" s="9"/>
      <c r="D287" s="9"/>
      <c r="E287" s="9"/>
    </row>
    <row r="288" spans="1:5" x14ac:dyDescent="0.2">
      <c r="A288" s="9"/>
      <c r="B288" s="9"/>
      <c r="C288" s="9"/>
      <c r="D288" s="9"/>
      <c r="E288" s="9"/>
    </row>
    <row r="289" spans="1:5" x14ac:dyDescent="0.2">
      <c r="A289" s="9"/>
      <c r="B289" s="9"/>
      <c r="C289" s="9"/>
      <c r="D289" s="9"/>
      <c r="E289" s="9"/>
    </row>
    <row r="290" spans="1:5" x14ac:dyDescent="0.2">
      <c r="A290" s="9"/>
      <c r="B290" s="9"/>
      <c r="C290" s="9"/>
      <c r="D290" s="9"/>
      <c r="E290" s="9"/>
    </row>
    <row r="291" spans="1:5" x14ac:dyDescent="0.2">
      <c r="A291" s="9"/>
      <c r="B291" s="9"/>
      <c r="C291" s="9"/>
      <c r="D291" s="9"/>
      <c r="E291" s="9"/>
    </row>
    <row r="292" spans="1:5" x14ac:dyDescent="0.2">
      <c r="A292" s="9"/>
      <c r="B292" s="9"/>
      <c r="C292" s="9"/>
      <c r="D292" s="9"/>
      <c r="E292" s="9"/>
    </row>
    <row r="293" spans="1:5" x14ac:dyDescent="0.2">
      <c r="A293" s="9"/>
      <c r="B293" s="9"/>
      <c r="C293" s="9"/>
      <c r="D293" s="9"/>
      <c r="E293" s="9"/>
    </row>
    <row r="294" spans="1:5" x14ac:dyDescent="0.2">
      <c r="A294" s="9"/>
      <c r="B294" s="9"/>
      <c r="C294" s="9"/>
      <c r="D294" s="9"/>
      <c r="E294" s="9"/>
    </row>
    <row r="295" spans="1:5" x14ac:dyDescent="0.2">
      <c r="A295" s="9"/>
      <c r="B295" s="9"/>
      <c r="C295" s="9"/>
      <c r="D295" s="9"/>
      <c r="E295" s="9"/>
    </row>
    <row r="296" spans="1:5" x14ac:dyDescent="0.2">
      <c r="A296" s="9"/>
      <c r="B296" s="9"/>
      <c r="C296" s="9"/>
      <c r="D296" s="9"/>
      <c r="E296" s="9"/>
    </row>
    <row r="297" spans="1:5" x14ac:dyDescent="0.2">
      <c r="A297" s="9"/>
      <c r="B297" s="9"/>
      <c r="C297" s="9"/>
      <c r="D297" s="9"/>
      <c r="E297" s="9"/>
    </row>
    <row r="298" spans="1:5" x14ac:dyDescent="0.2">
      <c r="A298" s="9"/>
      <c r="B298" s="9"/>
      <c r="C298" s="9"/>
      <c r="D298" s="9"/>
      <c r="E298" s="9"/>
    </row>
    <row r="299" spans="1:5" x14ac:dyDescent="0.2">
      <c r="A299" s="9"/>
      <c r="B299" s="9"/>
      <c r="C299" s="9"/>
      <c r="D299" s="9"/>
      <c r="E299" s="9"/>
    </row>
    <row r="300" spans="1:5" x14ac:dyDescent="0.2">
      <c r="A300" s="9"/>
      <c r="B300" s="9"/>
      <c r="C300" s="9"/>
      <c r="D300" s="9"/>
      <c r="E300" s="9"/>
    </row>
    <row r="301" spans="1:5" x14ac:dyDescent="0.2">
      <c r="A301" s="9"/>
      <c r="B301" s="9"/>
      <c r="C301" s="9"/>
      <c r="D301" s="9"/>
      <c r="E301" s="9"/>
    </row>
    <row r="302" spans="1:5" x14ac:dyDescent="0.2">
      <c r="A302" s="9"/>
      <c r="B302" s="9"/>
      <c r="C302" s="9"/>
      <c r="D302" s="9"/>
      <c r="E302" s="9"/>
    </row>
    <row r="303" spans="1:5" x14ac:dyDescent="0.2">
      <c r="A303" s="9"/>
      <c r="B303" s="9"/>
      <c r="C303" s="9"/>
      <c r="D303" s="9"/>
      <c r="E303" s="9"/>
    </row>
    <row r="304" spans="1:5" x14ac:dyDescent="0.2">
      <c r="A304" s="9"/>
      <c r="B304" s="9"/>
      <c r="C304" s="9"/>
      <c r="D304" s="9"/>
      <c r="E304" s="9"/>
    </row>
    <row r="305" spans="1:5" x14ac:dyDescent="0.2">
      <c r="A305" s="9"/>
      <c r="B305" s="9"/>
      <c r="C305" s="9"/>
      <c r="D305" s="9"/>
      <c r="E305" s="9"/>
    </row>
    <row r="306" spans="1:5" x14ac:dyDescent="0.2">
      <c r="A306" s="9"/>
      <c r="B306" s="9"/>
      <c r="C306" s="9"/>
      <c r="D306" s="9"/>
      <c r="E306" s="9"/>
    </row>
    <row r="307" spans="1:5" x14ac:dyDescent="0.2">
      <c r="A307" s="9"/>
      <c r="B307" s="9"/>
      <c r="C307" s="9"/>
      <c r="D307" s="9"/>
      <c r="E307" s="9"/>
    </row>
    <row r="308" spans="1:5" x14ac:dyDescent="0.2">
      <c r="A308" s="9"/>
      <c r="B308" s="9"/>
      <c r="C308" s="9"/>
      <c r="D308" s="9"/>
      <c r="E308" s="9"/>
    </row>
    <row r="309" spans="1:5" x14ac:dyDescent="0.2">
      <c r="A309" s="9"/>
      <c r="B309" s="9"/>
      <c r="C309" s="9"/>
      <c r="D309" s="9"/>
      <c r="E309" s="9"/>
    </row>
    <row r="310" spans="1:5" x14ac:dyDescent="0.2">
      <c r="A310" s="9"/>
      <c r="B310" s="9"/>
      <c r="C310" s="9"/>
      <c r="D310" s="9"/>
      <c r="E310" s="9"/>
    </row>
    <row r="311" spans="1:5" x14ac:dyDescent="0.2">
      <c r="A311" s="9"/>
      <c r="B311" s="9"/>
      <c r="C311" s="9"/>
      <c r="D311" s="9"/>
      <c r="E311" s="9"/>
    </row>
    <row r="312" spans="1:5" x14ac:dyDescent="0.2">
      <c r="A312" s="9"/>
      <c r="B312" s="9"/>
      <c r="C312" s="9"/>
      <c r="D312" s="9"/>
      <c r="E312" s="9"/>
    </row>
    <row r="313" spans="1:5" x14ac:dyDescent="0.2">
      <c r="A313" s="9"/>
      <c r="B313" s="9"/>
      <c r="C313" s="9"/>
      <c r="D313" s="9"/>
      <c r="E313" s="9"/>
    </row>
    <row r="314" spans="1:5" x14ac:dyDescent="0.2">
      <c r="A314" s="9"/>
      <c r="B314" s="9"/>
      <c r="C314" s="9"/>
      <c r="D314" s="9"/>
      <c r="E314" s="9"/>
    </row>
    <row r="315" spans="1:5" x14ac:dyDescent="0.2">
      <c r="A315" s="9"/>
      <c r="B315" s="9"/>
      <c r="C315" s="9"/>
      <c r="D315" s="9"/>
      <c r="E315" s="9"/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0EE0B-D4F2-D847-9C9E-8391140BC49A}">
  <dimension ref="A1:J47"/>
  <sheetViews>
    <sheetView tabSelected="1" zoomScale="160" zoomScaleNormal="160" workbookViewId="0"/>
  </sheetViews>
  <sheetFormatPr baseColWidth="10" defaultColWidth="10.85546875" defaultRowHeight="15" x14ac:dyDescent="0.25"/>
  <cols>
    <col min="1" max="1" width="10.85546875" style="1"/>
    <col min="2" max="2" width="16.85546875" style="1" customWidth="1"/>
    <col min="3" max="5" width="10.85546875" style="1"/>
    <col min="6" max="6" width="12.140625" style="1" customWidth="1"/>
    <col min="7" max="16384" width="10.85546875" style="1"/>
  </cols>
  <sheetData>
    <row r="1" spans="1:10" x14ac:dyDescent="0.25">
      <c r="A1" s="2" t="s">
        <v>1140</v>
      </c>
    </row>
    <row r="2" spans="1:10" x14ac:dyDescent="0.25">
      <c r="A2" s="40" t="s">
        <v>1137</v>
      </c>
      <c r="B2" s="40" t="s">
        <v>1138</v>
      </c>
      <c r="F2" s="40" t="s">
        <v>1169</v>
      </c>
      <c r="G2" s="40" t="s">
        <v>1170</v>
      </c>
    </row>
    <row r="4" spans="1:10" x14ac:dyDescent="0.25">
      <c r="A4" s="2" t="s">
        <v>1139</v>
      </c>
      <c r="C4" s="1">
        <v>1000000</v>
      </c>
      <c r="F4" s="2" t="s">
        <v>1171</v>
      </c>
      <c r="G4" s="1">
        <f>C23</f>
        <v>1345000</v>
      </c>
      <c r="I4" s="2" t="s">
        <v>1172</v>
      </c>
      <c r="J4" s="1">
        <f>C4</f>
        <v>1000000</v>
      </c>
    </row>
    <row r="5" spans="1:10" x14ac:dyDescent="0.25">
      <c r="A5" s="2" t="s">
        <v>1141</v>
      </c>
    </row>
    <row r="6" spans="1:10" x14ac:dyDescent="0.25">
      <c r="G6" s="2" t="s">
        <v>1173</v>
      </c>
      <c r="H6" s="1">
        <f>G4-J4</f>
        <v>345000</v>
      </c>
    </row>
    <row r="7" spans="1:10" x14ac:dyDescent="0.25">
      <c r="A7" s="2" t="s">
        <v>1142</v>
      </c>
      <c r="C7" s="2" t="s">
        <v>1143</v>
      </c>
      <c r="G7" s="2" t="s">
        <v>1174</v>
      </c>
      <c r="H7" s="2" t="s">
        <v>1175</v>
      </c>
    </row>
    <row r="8" spans="1:10" x14ac:dyDescent="0.25">
      <c r="A8" s="2" t="s">
        <v>1145</v>
      </c>
      <c r="C8" s="1">
        <v>1345000</v>
      </c>
      <c r="G8" s="2" t="s">
        <v>1176</v>
      </c>
      <c r="H8" s="2" t="s">
        <v>1177</v>
      </c>
    </row>
    <row r="9" spans="1:10" x14ac:dyDescent="0.25">
      <c r="A9" s="2" t="s">
        <v>1144</v>
      </c>
    </row>
    <row r="10" spans="1:10" x14ac:dyDescent="0.25">
      <c r="G10" s="2" t="s">
        <v>1178</v>
      </c>
      <c r="H10" s="45">
        <v>0.15</v>
      </c>
      <c r="I10" s="2" t="s">
        <v>1180</v>
      </c>
    </row>
    <row r="11" spans="1:10" x14ac:dyDescent="0.25">
      <c r="A11" s="2" t="s">
        <v>1146</v>
      </c>
      <c r="C11" s="1">
        <f>C4</f>
        <v>1000000</v>
      </c>
    </row>
    <row r="12" spans="1:10" x14ac:dyDescent="0.25">
      <c r="A12" s="2" t="s">
        <v>1147</v>
      </c>
      <c r="C12" s="1">
        <f>-C11</f>
        <v>-1000000</v>
      </c>
      <c r="G12" s="46" t="s">
        <v>1179</v>
      </c>
      <c r="H12" s="47"/>
      <c r="I12" s="47">
        <f>H6*H10</f>
        <v>51750</v>
      </c>
    </row>
    <row r="14" spans="1:10" x14ac:dyDescent="0.25">
      <c r="A14" s="2" t="s">
        <v>1146</v>
      </c>
      <c r="C14" s="1">
        <f>C8-C11</f>
        <v>345000</v>
      </c>
      <c r="G14" s="2" t="s">
        <v>1181</v>
      </c>
      <c r="J14" s="1">
        <f>I12</f>
        <v>51750</v>
      </c>
    </row>
    <row r="15" spans="1:10" x14ac:dyDescent="0.25">
      <c r="A15" s="2" t="s">
        <v>1148</v>
      </c>
      <c r="C15" s="60" t="s">
        <v>1193</v>
      </c>
      <c r="G15" s="2" t="s">
        <v>1182</v>
      </c>
      <c r="J15" s="1">
        <f>-J14</f>
        <v>-51750</v>
      </c>
    </row>
    <row r="16" spans="1:10" x14ac:dyDescent="0.25">
      <c r="A16" s="2" t="s">
        <v>1149</v>
      </c>
      <c r="C16" s="1">
        <f>-C14</f>
        <v>-345000</v>
      </c>
    </row>
    <row r="18" spans="1:7" x14ac:dyDescent="0.25">
      <c r="A18" s="40" t="s">
        <v>1150</v>
      </c>
      <c r="E18" s="40" t="s">
        <v>1161</v>
      </c>
    </row>
    <row r="19" spans="1:7" x14ac:dyDescent="0.25">
      <c r="A19" s="2" t="s">
        <v>1151</v>
      </c>
    </row>
    <row r="20" spans="1:7" x14ac:dyDescent="0.25">
      <c r="E20" s="2" t="s">
        <v>976</v>
      </c>
    </row>
    <row r="21" spans="1:7" x14ac:dyDescent="0.25">
      <c r="A21" s="40" t="s">
        <v>1152</v>
      </c>
      <c r="E21" s="43" t="s">
        <v>1162</v>
      </c>
    </row>
    <row r="22" spans="1:7" x14ac:dyDescent="0.25">
      <c r="A22" s="2" t="s">
        <v>1153</v>
      </c>
      <c r="E22" s="43" t="s">
        <v>1163</v>
      </c>
    </row>
    <row r="23" spans="1:7" x14ac:dyDescent="0.25">
      <c r="A23" s="48" t="s">
        <v>1154</v>
      </c>
      <c r="B23" s="49"/>
      <c r="C23" s="50">
        <f>C11+C14</f>
        <v>1345000</v>
      </c>
      <c r="E23" s="44" t="s">
        <v>1164</v>
      </c>
    </row>
    <row r="24" spans="1:7" x14ac:dyDescent="0.25">
      <c r="E24" s="43" t="s">
        <v>1165</v>
      </c>
    </row>
    <row r="25" spans="1:7" x14ac:dyDescent="0.25">
      <c r="A25" s="40" t="s">
        <v>1155</v>
      </c>
      <c r="E25" s="44" t="s">
        <v>1166</v>
      </c>
    </row>
    <row r="26" spans="1:7" x14ac:dyDescent="0.25">
      <c r="A26" s="2" t="s">
        <v>1156</v>
      </c>
    </row>
    <row r="27" spans="1:7" x14ac:dyDescent="0.25">
      <c r="A27" s="2" t="s">
        <v>1184</v>
      </c>
      <c r="C27" s="1">
        <f>C12</f>
        <v>-1000000</v>
      </c>
      <c r="E27" s="40" t="s">
        <v>1160</v>
      </c>
    </row>
    <row r="28" spans="1:7" x14ac:dyDescent="0.25">
      <c r="A28" s="2"/>
      <c r="E28" s="41" t="s">
        <v>1167</v>
      </c>
      <c r="F28" s="41"/>
      <c r="G28" s="41">
        <f>C16</f>
        <v>-345000</v>
      </c>
    </row>
    <row r="29" spans="1:7" x14ac:dyDescent="0.25">
      <c r="A29" s="2" t="s">
        <v>1185</v>
      </c>
      <c r="E29" s="46" t="s">
        <v>1179</v>
      </c>
      <c r="F29" s="47"/>
      <c r="G29" s="47">
        <f>J14</f>
        <v>51750</v>
      </c>
    </row>
    <row r="30" spans="1:7" x14ac:dyDescent="0.25">
      <c r="A30" s="2" t="s">
        <v>1179</v>
      </c>
      <c r="C30" s="1">
        <f>J15</f>
        <v>-51750</v>
      </c>
      <c r="E30" s="40" t="s">
        <v>1183</v>
      </c>
      <c r="G30" s="1">
        <f>SUM(G28:G29)</f>
        <v>-293250</v>
      </c>
    </row>
    <row r="32" spans="1:7" x14ac:dyDescent="0.25">
      <c r="A32" s="40" t="s">
        <v>1157</v>
      </c>
      <c r="E32" s="44" t="s">
        <v>1168</v>
      </c>
    </row>
    <row r="33" spans="1:8" x14ac:dyDescent="0.25">
      <c r="A33" s="2" t="s">
        <v>1158</v>
      </c>
    </row>
    <row r="34" spans="1:8" x14ac:dyDescent="0.25">
      <c r="A34" s="2" t="s">
        <v>882</v>
      </c>
    </row>
    <row r="35" spans="1:8" x14ac:dyDescent="0.25">
      <c r="A35" s="2" t="s">
        <v>1159</v>
      </c>
    </row>
    <row r="36" spans="1:8" x14ac:dyDescent="0.25">
      <c r="A36" s="42" t="s">
        <v>1160</v>
      </c>
      <c r="B36" s="42"/>
      <c r="C36" s="42">
        <f>C16+J14</f>
        <v>-293250</v>
      </c>
    </row>
    <row r="38" spans="1:8" x14ac:dyDescent="0.25">
      <c r="A38" s="2" t="s">
        <v>1186</v>
      </c>
      <c r="C38" s="1">
        <v>1800000</v>
      </c>
    </row>
    <row r="39" spans="1:8" x14ac:dyDescent="0.25">
      <c r="A39" s="2" t="s">
        <v>1187</v>
      </c>
    </row>
    <row r="41" spans="1:8" x14ac:dyDescent="0.25">
      <c r="A41" s="51" t="s">
        <v>1188</v>
      </c>
      <c r="B41" s="52"/>
      <c r="C41" s="53">
        <f>C38</f>
        <v>1800000</v>
      </c>
      <c r="E41" s="51" t="s">
        <v>1191</v>
      </c>
      <c r="F41" s="52"/>
      <c r="G41" s="52"/>
      <c r="H41" s="53"/>
    </row>
    <row r="42" spans="1:8" x14ac:dyDescent="0.25">
      <c r="A42" s="54" t="s">
        <v>1189</v>
      </c>
      <c r="B42" s="55"/>
      <c r="C42" s="56">
        <f>-C23</f>
        <v>-1345000</v>
      </c>
      <c r="E42" s="54" t="s">
        <v>1149</v>
      </c>
      <c r="F42" s="55"/>
      <c r="G42" s="55"/>
      <c r="H42" s="56">
        <f>-C16</f>
        <v>345000</v>
      </c>
    </row>
    <row r="43" spans="1:8" x14ac:dyDescent="0.25">
      <c r="A43" s="57" t="s">
        <v>1190</v>
      </c>
      <c r="B43" s="58"/>
      <c r="C43" s="59">
        <f>-SUM(C41:C42)</f>
        <v>-455000</v>
      </c>
      <c r="E43" s="54" t="s">
        <v>1192</v>
      </c>
      <c r="F43" s="55"/>
      <c r="G43" s="55"/>
      <c r="H43" s="56"/>
    </row>
    <row r="44" spans="1:8" x14ac:dyDescent="0.25">
      <c r="E44" s="57" t="s">
        <v>1149</v>
      </c>
      <c r="F44" s="58"/>
      <c r="G44" s="58"/>
      <c r="H44" s="59">
        <f>-H42</f>
        <v>-345000</v>
      </c>
    </row>
    <row r="46" spans="1:8" x14ac:dyDescent="0.25">
      <c r="E46" s="51" t="s">
        <v>1194</v>
      </c>
      <c r="F46" s="52"/>
      <c r="G46" s="52"/>
      <c r="H46" s="53">
        <f>J14</f>
        <v>51750</v>
      </c>
    </row>
    <row r="47" spans="1:8" x14ac:dyDescent="0.25">
      <c r="E47" s="57" t="s">
        <v>1195</v>
      </c>
      <c r="F47" s="58"/>
      <c r="G47" s="58"/>
      <c r="H47" s="59">
        <f>-H46</f>
        <v>-51750</v>
      </c>
    </row>
  </sheetData>
  <pageMargins left="0.7" right="0.7" top="0.75" bottom="0.75" header="0.3" footer="0.3"/>
  <cellWatches>
    <cellWatch r="B169"/>
    <cellWatch r="B344"/>
    <cellWatch r="B327"/>
    <cellWatch r="B483"/>
    <cellWatch r="B466"/>
    <cellWatch r="B389"/>
    <cellWatch r="B372"/>
    <cellWatch r="B313"/>
    <cellWatch r="B296"/>
    <cellWatch r="B314"/>
    <cellWatch r="B297"/>
    <cellWatch r="B609"/>
    <cellWatch r="B592"/>
    <cellWatch r="B224"/>
    <cellWatch r="B428"/>
    <cellWatch r="B411"/>
    <cellWatch r="B336"/>
    <cellWatch r="B319"/>
    <cellWatch r="B351"/>
    <cellWatch r="B334"/>
    <cellWatch r="B259"/>
    <cellWatch r="B242"/>
    <cellWatch r="B459"/>
    <cellWatch r="B442"/>
    <cellWatch r="B295"/>
    <cellWatch r="B278"/>
    <cellWatch r="B300"/>
    <cellWatch r="B283"/>
    <cellWatch r="B447"/>
    <cellWatch r="B430"/>
    <cellWatch r="B355"/>
    <cellWatch r="B338"/>
    <cellWatch r="B370"/>
    <cellWatch r="B353"/>
    <cellWatch r="B261"/>
    <cellWatch r="B275"/>
    <cellWatch r="B182"/>
    <cellWatch r="B165"/>
    <cellWatch r="B302"/>
    <cellWatch r="B227"/>
    <cellWatch r="B210"/>
    <cellWatch r="B151"/>
    <cellWatch r="B134"/>
    <cellWatch r="B211"/>
    <cellWatch r="B194"/>
    <cellWatch r="B433"/>
    <cellWatch r="B416"/>
    <cellWatch r="B341"/>
    <cellWatch r="B324"/>
    <cellWatch r="B356"/>
    <cellWatch r="B339"/>
    <cellWatch r="B264"/>
    <cellWatch r="B247"/>
    <cellWatch r="B580"/>
    <cellWatch r="B563"/>
    <cellWatch r="B534"/>
    <cellWatch r="B517"/>
    <cellWatch r="B425"/>
    <cellWatch r="B457"/>
    <cellWatch r="B440"/>
    <cellWatch r="B365"/>
    <cellWatch r="B348"/>
    <cellWatch r="B565"/>
    <cellWatch r="B548"/>
    <cellWatch r="B535"/>
    <cellWatch r="B518"/>
    <cellWatch r="B443"/>
    <cellWatch r="B426"/>
    <cellWatch r="B458"/>
    <cellWatch r="B441"/>
    <cellWatch r="B366"/>
    <cellWatch r="B349"/>
    <cellWatch r="B682"/>
    <cellWatch r="B665"/>
    <cellWatch r="B436"/>
    <cellWatch r="B419"/>
    <cellWatch r="B276"/>
    <cellWatch r="B281"/>
    <cellWatch r="B292"/>
    <cellWatch r="B299"/>
    <cellWatch r="B280"/>
    <cellWatch r="B258"/>
    <cellWatch r="B263"/>
    <cellWatch r="B246"/>
    <cellWatch r="B171"/>
    <cellWatch r="B154"/>
    <cellWatch r="B186"/>
    <cellWatch r="B94"/>
    <cellWatch r="B77"/>
    <cellWatch r="B277"/>
    <cellWatch r="B172"/>
    <cellWatch r="B155"/>
    <cellWatch r="B187"/>
    <cellWatch r="B170"/>
    <cellWatch r="B95"/>
    <cellWatch r="B78"/>
    <cellWatch r="B414"/>
    <cellWatch r="B397"/>
    <cellWatch r="B148"/>
    <cellWatch r="B138"/>
    <cellWatch r="B160"/>
    <cellWatch r="B143"/>
    <cellWatch r="B35"/>
    <cellWatch r="B173"/>
    <cellWatch r="B181"/>
    <cellWatch r="B164"/>
    <cellWatch r="B89"/>
    <cellWatch r="B72"/>
    <cellWatch r="B159"/>
    <cellWatch r="B142"/>
    <cellWatch r="B310"/>
    <cellWatch r="B290"/>
    <cellWatch r="B133"/>
    <cellWatch r="B199"/>
    <cellWatch r="B322"/>
    <cellWatch r="B244"/>
    <cellWatch r="B266"/>
    <cellWatch r="B452"/>
    <cellWatch r="B435"/>
    <cellWatch r="B358"/>
    <cellWatch r="B282"/>
    <cellWatch r="B265"/>
    <cellWatch r="B578"/>
    <cellWatch r="B561"/>
    <cellWatch r="B705"/>
    <cellWatch r="B688"/>
    <cellWatch r="B842"/>
    <cellWatch r="B825"/>
    <cellWatch r="B750"/>
    <cellWatch r="B733"/>
    <cellWatch r="B674"/>
    <cellWatch r="B657"/>
    <cellWatch r="B734"/>
    <cellWatch r="B717"/>
    <cellWatch r="B316"/>
    <cellWatch r="B453"/>
    <cellWatch r="B361"/>
    <cellWatch r="B285"/>
    <cellWatch r="B268"/>
    <cellWatch r="B484"/>
    <cellWatch r="B467"/>
    <cellWatch r="B321"/>
    <cellWatch r="B304"/>
    <cellWatch r="B509"/>
    <cellWatch r="B492"/>
    <cellWatch r="B367"/>
    <cellWatch r="B350"/>
    <cellWatch r="B504"/>
    <cellWatch r="B487"/>
    <cellWatch r="B412"/>
    <cellWatch r="B395"/>
    <cellWatch r="B439"/>
    <cellWatch r="B422"/>
    <cellWatch r="B704"/>
    <cellWatch r="B687"/>
    <cellWatch r="B841"/>
    <cellWatch r="B824"/>
    <cellWatch r="B749"/>
    <cellWatch r="B732"/>
    <cellWatch r="B673"/>
    <cellWatch r="B656"/>
    <cellWatch r="B716"/>
    <cellWatch r="B315"/>
    <cellWatch r="B298"/>
    <cellWatch r="B360"/>
    <cellWatch r="B343"/>
    <cellWatch r="B284"/>
    <cellWatch r="B267"/>
    <cellWatch r="B260"/>
    <cellWatch r="B429"/>
    <cellWatch r="B337"/>
    <cellWatch r="B320"/>
    <cellWatch r="B352"/>
    <cellWatch r="B335"/>
    <cellWatch r="B243"/>
    <cellWatch r="B279"/>
    <cellWatch r="B262"/>
    <cellWatch r="B431"/>
    <cellWatch r="B354"/>
    <cellWatch r="B245"/>
    <cellWatch r="B293"/>
    <cellWatch r="B462"/>
    <cellWatch r="B445"/>
    <cellWatch r="B385"/>
    <cellWatch r="B368"/>
    <cellWatch r="B189"/>
    <cellWatch r="B204"/>
    <cellWatch r="B112"/>
    <cellWatch r="B312"/>
    <cellWatch r="B190"/>
    <cellWatch r="B205"/>
    <cellWatch r="B188"/>
    <cellWatch r="B113"/>
    <cellWatch r="B96"/>
    <cellWatch r="B183"/>
    <cellWatch r="B166"/>
    <cellWatch r="B156"/>
    <cellWatch r="B178"/>
    <cellWatch r="B161"/>
    <cellWatch r="B149"/>
    <cellWatch r="B191"/>
    <cellWatch r="B107"/>
    <cellWatch r="B90"/>
    <cellWatch r="B177"/>
    <cellWatch r="B325"/>
    <cellWatch r="B308"/>
    <cellWatch r="B217"/>
    <cellWatch r="B200"/>
    <cellWatch r="B301"/>
    <cellWatch r="B272"/>
    <cellWatch r="B713"/>
    <cellWatch r="B696"/>
    <cellWatch r="B850"/>
    <cellWatch r="B833"/>
    <cellWatch r="B758"/>
    <cellWatch r="B741"/>
    <cellWatch r="B742"/>
    <cellWatch r="B725"/>
    <cellWatch r="B307"/>
    <cellWatch r="B461"/>
    <cellWatch r="B444"/>
    <cellWatch r="B369"/>
    <cellWatch r="B475"/>
    <cellWatch r="B329"/>
    <cellWatch r="B500"/>
    <cellWatch r="B375"/>
    <cellWatch r="B512"/>
    <cellWatch r="B495"/>
    <cellWatch r="B420"/>
    <cellWatch r="B403"/>
    <cellWatch r="B271"/>
    <cellWatch r="B712"/>
    <cellWatch r="B695"/>
    <cellWatch r="B849"/>
    <cellWatch r="B832"/>
    <cellWatch r="B757"/>
    <cellWatch r="B740"/>
    <cellWatch r="B681"/>
    <cellWatch r="B664"/>
    <cellWatch r="B724"/>
    <cellWatch r="B323"/>
    <cellWatch r="B306"/>
    <cellWatch r="B460"/>
    <cellWatch r="B547"/>
    <cellWatch r="B530"/>
    <cellWatch r="B455"/>
    <cellWatch r="B438"/>
    <cellWatch r="B470"/>
    <cellWatch r="B377"/>
    <cellWatch r="B653"/>
    <cellWatch r="B636"/>
    <cellWatch r="B544"/>
    <cellWatch r="B576"/>
    <cellWatch r="B559"/>
    <cellWatch r="B684"/>
    <cellWatch r="B667"/>
    <cellWatch r="B654"/>
    <cellWatch r="B637"/>
    <cellWatch r="B562"/>
    <cellWatch r="B545"/>
    <cellWatch r="B577"/>
    <cellWatch r="B560"/>
    <cellWatch r="B485"/>
    <cellWatch r="B468"/>
    <cellWatch r="B801"/>
    <cellWatch r="B784"/>
    <cellWatch r="B555"/>
    <cellWatch r="B538"/>
    <cellWatch r="B309"/>
    <cellWatch r="B380"/>
    <cellWatch r="B363"/>
    <cellWatch r="B273"/>
    <cellWatch r="B256"/>
    <cellWatch r="B196"/>
    <cellWatch r="B179"/>
    <cellWatch r="B104"/>
    <cellWatch r="B87"/>
    <cellWatch r="B305"/>
    <cellWatch r="B287"/>
    <cellWatch r="B274"/>
    <cellWatch r="B257"/>
    <cellWatch r="B197"/>
    <cellWatch r="B180"/>
    <cellWatch r="B105"/>
    <cellWatch r="B88"/>
    <cellWatch r="B424"/>
    <cellWatch r="B407"/>
    <cellWatch r="B175"/>
    <cellWatch r="B158"/>
    <cellWatch r="B153"/>
    <cellWatch r="B174"/>
    <cellWatch r="B99"/>
    <cellWatch r="B152"/>
    <cellWatch r="B209"/>
    <cellWatch r="B192"/>
    <cellWatch r="B332"/>
    <cellWatch r="B254"/>
    <cellWatch r="B237"/>
    <cellWatch r="B566"/>
    <cellWatch r="B549"/>
    <cellWatch r="B536"/>
    <cellWatch r="B519"/>
    <cellWatch r="B427"/>
    <cellWatch r="B683"/>
    <cellWatch r="B666"/>
    <cellWatch r="B437"/>
    <cellWatch r="B606"/>
    <cellWatch r="B589"/>
    <cellWatch r="B743"/>
    <cellWatch r="B726"/>
    <cellWatch r="B651"/>
    <cellWatch r="B634"/>
    <cellWatch r="B575"/>
    <cellWatch r="B558"/>
    <cellWatch r="B635"/>
    <cellWatch r="B618"/>
    <cellWatch r="B228"/>
    <cellWatch r="B214"/>
    <cellWatch r="B222"/>
    <cellWatch r="B410"/>
    <cellWatch r="B393"/>
    <cellWatch r="B432"/>
    <cellWatch r="B415"/>
    <cellWatch r="B340"/>
    <cellWatch r="B503"/>
    <cellWatch r="B486"/>
    <cellWatch r="B394"/>
    <cellWatch r="B421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2022 HW</vt:lpstr>
      <vt:lpstr>HW NIIF</vt:lpstr>
      <vt:lpstr>EST FIN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Balance de prueba de Terceros</dc:title>
  <dc:subject>alance de prueba de Tercero</dc:subject>
  <dc:creator>Addon Localización HBT</dc:creator>
  <cp:lastModifiedBy>Diego Sanchez</cp:lastModifiedBy>
  <dcterms:created xsi:type="dcterms:W3CDTF">2023-12-14T13:53:21Z</dcterms:created>
  <dcterms:modified xsi:type="dcterms:W3CDTF">2023-12-14T13:53:21Z</dcterms:modified>
</cp:coreProperties>
</file>