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B71BD033-48FA-4878-8285-CB1B6C9B18D8}" xr6:coauthVersionLast="47" xr6:coauthVersionMax="47" xr10:uidLastSave="{00000000-0000-0000-0000-000000000000}"/>
  <bookViews>
    <workbookView xWindow="780" yWindow="675" windowWidth="13320" windowHeight="15525" activeTab="3" xr2:uid="{00000000-000D-0000-FFFF-FFFF00000000}"/>
  </bookViews>
  <sheets>
    <sheet name="BG" sheetId="1" r:id="rId1"/>
    <sheet name="PG" sheetId="2" r:id="rId2"/>
    <sheet name="EFE Directo" sheetId="3" r:id="rId3"/>
    <sheet name="EFE Indirecto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4" l="1"/>
  <c r="J20" i="4"/>
  <c r="K20" i="4"/>
  <c r="L20" i="4"/>
  <c r="I22" i="4"/>
  <c r="J22" i="4"/>
  <c r="K22" i="4"/>
  <c r="L22" i="4"/>
  <c r="I16" i="4"/>
  <c r="I18" i="4"/>
  <c r="J18" i="4"/>
  <c r="K18" i="4"/>
  <c r="L18" i="4"/>
  <c r="L8" i="4"/>
  <c r="K8" i="4"/>
  <c r="J8" i="4"/>
  <c r="I8" i="4"/>
  <c r="H40" i="4" l="1"/>
  <c r="H22" i="4"/>
  <c r="H20" i="4"/>
  <c r="H18" i="4"/>
  <c r="H16" i="4"/>
  <c r="G34" i="4"/>
  <c r="G33" i="4"/>
  <c r="G32" i="4"/>
  <c r="G31" i="4"/>
  <c r="H8" i="4"/>
  <c r="H46" i="4" l="1"/>
  <c r="I46" i="4"/>
  <c r="J46" i="4"/>
  <c r="K46" i="4"/>
  <c r="L46" i="4"/>
  <c r="G35" i="4"/>
  <c r="G28" i="4"/>
  <c r="H3" i="4"/>
  <c r="I3" i="4" s="1"/>
  <c r="J3" i="4" s="1"/>
  <c r="K3" i="4" s="1"/>
  <c r="L3" i="4" s="1"/>
  <c r="H19" i="2"/>
  <c r="H6" i="2"/>
  <c r="I6" i="2" s="1"/>
  <c r="J6" i="2" s="1"/>
  <c r="K6" i="2" s="1"/>
  <c r="L6" i="2" s="1"/>
  <c r="H33" i="1"/>
  <c r="H23" i="4" s="1"/>
  <c r="H9" i="1"/>
  <c r="H32" i="4" s="1"/>
  <c r="H8" i="1"/>
  <c r="H31" i="4" s="1"/>
  <c r="I8" i="1"/>
  <c r="J11" i="1"/>
  <c r="J16" i="4" s="1"/>
  <c r="H23" i="1"/>
  <c r="I15" i="1"/>
  <c r="J15" i="1" s="1"/>
  <c r="K15" i="1" s="1"/>
  <c r="H14" i="2"/>
  <c r="H11" i="4" s="1"/>
  <c r="H12" i="1"/>
  <c r="I12" i="1" s="1"/>
  <c r="G7" i="2"/>
  <c r="G8" i="2" s="1"/>
  <c r="G27" i="3"/>
  <c r="H26" i="3" s="1"/>
  <c r="I33" i="1"/>
  <c r="H24" i="1"/>
  <c r="H34" i="4" s="1"/>
  <c r="H14" i="1"/>
  <c r="H3" i="3"/>
  <c r="I3" i="3" s="1"/>
  <c r="J3" i="3" s="1"/>
  <c r="K3" i="3" s="1"/>
  <c r="L3" i="3" s="1"/>
  <c r="G15" i="2"/>
  <c r="G10" i="2"/>
  <c r="G21" i="2"/>
  <c r="H3" i="2"/>
  <c r="I3" i="2" s="1"/>
  <c r="J3" i="2" s="1"/>
  <c r="K3" i="2" s="1"/>
  <c r="L3" i="2" s="1"/>
  <c r="L28" i="1"/>
  <c r="K28" i="1"/>
  <c r="J28" i="1"/>
  <c r="I28" i="1"/>
  <c r="H28" i="1"/>
  <c r="G28" i="1"/>
  <c r="H3" i="1"/>
  <c r="I3" i="1" s="1"/>
  <c r="J3" i="1" s="1"/>
  <c r="K3" i="1" s="1"/>
  <c r="L3" i="1" s="1"/>
  <c r="G16" i="1"/>
  <c r="G13" i="1"/>
  <c r="G10" i="1"/>
  <c r="J33" i="1" l="1"/>
  <c r="J23" i="4" s="1"/>
  <c r="I23" i="4"/>
  <c r="H27" i="4"/>
  <c r="H43" i="4"/>
  <c r="J8" i="1"/>
  <c r="I31" i="4"/>
  <c r="I23" i="1"/>
  <c r="H33" i="4"/>
  <c r="I14" i="1"/>
  <c r="I17" i="4" s="1"/>
  <c r="I19" i="4" s="1"/>
  <c r="H17" i="4"/>
  <c r="H7" i="2"/>
  <c r="H8" i="2" s="1"/>
  <c r="H21" i="4"/>
  <c r="H9" i="4"/>
  <c r="H13" i="1"/>
  <c r="I14" i="2"/>
  <c r="I11" i="4" s="1"/>
  <c r="J12" i="1"/>
  <c r="I13" i="2"/>
  <c r="I10" i="4" s="1"/>
  <c r="H13" i="2"/>
  <c r="H10" i="4" s="1"/>
  <c r="K11" i="1"/>
  <c r="K16" i="4" s="1"/>
  <c r="I9" i="1"/>
  <c r="I32" i="4" s="1"/>
  <c r="H19" i="4"/>
  <c r="H35" i="4"/>
  <c r="H36" i="4" s="1"/>
  <c r="H13" i="4" s="1"/>
  <c r="H10" i="2"/>
  <c r="G34" i="3"/>
  <c r="J7" i="2"/>
  <c r="I7" i="2"/>
  <c r="K33" i="1"/>
  <c r="K23" i="4" s="1"/>
  <c r="L15" i="1"/>
  <c r="L14" i="2" s="1"/>
  <c r="L11" i="4" s="1"/>
  <c r="K14" i="2"/>
  <c r="K11" i="4" s="1"/>
  <c r="J14" i="2"/>
  <c r="J11" i="4" s="1"/>
  <c r="H18" i="3"/>
  <c r="I18" i="3"/>
  <c r="I24" i="1"/>
  <c r="J13" i="2"/>
  <c r="J10" i="4" s="1"/>
  <c r="I13" i="1"/>
  <c r="H34" i="3"/>
  <c r="G17" i="2"/>
  <c r="G23" i="2" s="1"/>
  <c r="J14" i="1"/>
  <c r="J17" i="4" s="1"/>
  <c r="I16" i="1"/>
  <c r="H16" i="1"/>
  <c r="H18" i="1" s="1"/>
  <c r="G18" i="1"/>
  <c r="G20" i="1" s="1"/>
  <c r="J24" i="1" l="1"/>
  <c r="J34" i="4" s="1"/>
  <c r="I34" i="4"/>
  <c r="J23" i="1"/>
  <c r="I33" i="4"/>
  <c r="I15" i="2"/>
  <c r="K8" i="1"/>
  <c r="J31" i="4"/>
  <c r="I10" i="2"/>
  <c r="L11" i="1"/>
  <c r="L16" i="4" s="1"/>
  <c r="H15" i="2"/>
  <c r="H17" i="2" s="1"/>
  <c r="J19" i="4"/>
  <c r="K12" i="1"/>
  <c r="K13" i="1" s="1"/>
  <c r="J13" i="1"/>
  <c r="J9" i="1"/>
  <c r="J32" i="4" s="1"/>
  <c r="I34" i="3"/>
  <c r="I35" i="3" s="1"/>
  <c r="I35" i="4"/>
  <c r="H35" i="3"/>
  <c r="J8" i="2"/>
  <c r="K7" i="2"/>
  <c r="I8" i="2"/>
  <c r="L33" i="1"/>
  <c r="L23" i="4" s="1"/>
  <c r="J34" i="3"/>
  <c r="J15" i="2"/>
  <c r="J18" i="3"/>
  <c r="I18" i="1"/>
  <c r="G25" i="2"/>
  <c r="G25" i="1" s="1"/>
  <c r="H14" i="4" s="1"/>
  <c r="K24" i="1"/>
  <c r="K34" i="4" s="1"/>
  <c r="K14" i="1"/>
  <c r="K17" i="4" s="1"/>
  <c r="J16" i="1"/>
  <c r="J33" i="4" l="1"/>
  <c r="K23" i="1"/>
  <c r="L8" i="1"/>
  <c r="L31" i="4" s="1"/>
  <c r="K31" i="4"/>
  <c r="J18" i="1"/>
  <c r="J35" i="3"/>
  <c r="I17" i="2"/>
  <c r="G27" i="2"/>
  <c r="G35" i="1" s="1"/>
  <c r="I36" i="4"/>
  <c r="I13" i="4" s="1"/>
  <c r="K9" i="1"/>
  <c r="K32" i="4" s="1"/>
  <c r="J35" i="4"/>
  <c r="J10" i="2"/>
  <c r="J17" i="2" s="1"/>
  <c r="K13" i="2"/>
  <c r="K10" i="4" s="1"/>
  <c r="L12" i="1"/>
  <c r="L13" i="2" s="1"/>
  <c r="L10" i="4" s="1"/>
  <c r="K19" i="4"/>
  <c r="L13" i="1"/>
  <c r="L7" i="2"/>
  <c r="K8" i="2"/>
  <c r="K18" i="3"/>
  <c r="H14" i="3"/>
  <c r="G26" i="1"/>
  <c r="G30" i="1" s="1"/>
  <c r="L24" i="1"/>
  <c r="L34" i="4" s="1"/>
  <c r="K16" i="1"/>
  <c r="K18" i="1" s="1"/>
  <c r="L14" i="1"/>
  <c r="L16" i="1" l="1"/>
  <c r="L18" i="1" s="1"/>
  <c r="L17" i="4"/>
  <c r="H39" i="4"/>
  <c r="H34" i="1"/>
  <c r="H41" i="4" s="1"/>
  <c r="K33" i="4"/>
  <c r="L23" i="1"/>
  <c r="L33" i="4" s="1"/>
  <c r="G37" i="1"/>
  <c r="L9" i="1"/>
  <c r="K35" i="4"/>
  <c r="K34" i="3"/>
  <c r="K35" i="3" s="1"/>
  <c r="L15" i="2"/>
  <c r="K10" i="2"/>
  <c r="K17" i="2" s="1"/>
  <c r="K15" i="2"/>
  <c r="L19" i="4"/>
  <c r="L18" i="3"/>
  <c r="J36" i="4"/>
  <c r="J13" i="4" s="1"/>
  <c r="L8" i="2"/>
  <c r="G39" i="1"/>
  <c r="G41" i="1" s="1"/>
  <c r="L32" i="4" l="1"/>
  <c r="L35" i="4" s="1"/>
  <c r="L36" i="4" s="1"/>
  <c r="L13" i="4" s="1"/>
  <c r="K36" i="4"/>
  <c r="K13" i="4" s="1"/>
  <c r="H41" i="3"/>
  <c r="H46" i="3" s="1"/>
  <c r="L10" i="2"/>
  <c r="L17" i="2" s="1"/>
  <c r="L34" i="3"/>
  <c r="L35" i="3" s="1"/>
  <c r="H44" i="3" l="1"/>
  <c r="H21" i="2"/>
  <c r="H23" i="2" s="1"/>
  <c r="H24" i="3" l="1"/>
  <c r="H25" i="3" s="1"/>
  <c r="H27" i="3" s="1"/>
  <c r="I26" i="3" s="1"/>
  <c r="H25" i="2"/>
  <c r="H7" i="4" s="1"/>
  <c r="H25" i="1" l="1"/>
  <c r="I14" i="4" s="1"/>
  <c r="I14" i="3"/>
  <c r="H27" i="2"/>
  <c r="H6" i="4" s="1"/>
  <c r="H26" i="1" l="1"/>
  <c r="H30" i="1" s="1"/>
  <c r="H35" i="1"/>
  <c r="I39" i="4" s="1"/>
  <c r="H12" i="4"/>
  <c r="H15" i="4" s="1"/>
  <c r="H44" i="4" s="1"/>
  <c r="I44" i="3"/>
  <c r="I34" i="1" l="1"/>
  <c r="I41" i="4" s="1"/>
  <c r="I41" i="3" l="1"/>
  <c r="I46" i="3" s="1"/>
  <c r="I24" i="3"/>
  <c r="I25" i="3" s="1"/>
  <c r="I27" i="3" s="1"/>
  <c r="J14" i="3" l="1"/>
  <c r="J26" i="3"/>
  <c r="J41" i="3" l="1"/>
  <c r="J46" i="3" s="1"/>
  <c r="J44" i="3" l="1"/>
  <c r="J24" i="3"/>
  <c r="J25" i="3" s="1"/>
  <c r="J27" i="3" s="1"/>
  <c r="K26" i="3" l="1"/>
  <c r="K14" i="3" l="1"/>
  <c r="K44" i="3" l="1"/>
  <c r="K41" i="3" l="1"/>
  <c r="K46" i="3" s="1"/>
  <c r="K24" i="3" s="1"/>
  <c r="K25" i="3" s="1"/>
  <c r="K27" i="3" s="1"/>
  <c r="L26" i="3" l="1"/>
  <c r="L14" i="3" l="1"/>
  <c r="L44" i="3" l="1"/>
  <c r="L41" i="3" l="1"/>
  <c r="L46" i="3" s="1"/>
  <c r="L24" i="3"/>
  <c r="L25" i="3" s="1"/>
  <c r="L27" i="3" s="1"/>
  <c r="H42" i="4" l="1"/>
  <c r="H47" i="4" s="1"/>
  <c r="H36" i="1" l="1"/>
  <c r="I40" i="4" s="1"/>
  <c r="H24" i="4"/>
  <c r="H25" i="4" s="1"/>
  <c r="H26" i="4" s="1"/>
  <c r="H37" i="1" l="1"/>
  <c r="H39" i="1" s="1"/>
  <c r="I42" i="4"/>
  <c r="I47" i="4" s="1"/>
  <c r="I24" i="4" s="1"/>
  <c r="H28" i="4"/>
  <c r="I43" i="4" s="1"/>
  <c r="H45" i="4"/>
  <c r="I36" i="1" l="1"/>
  <c r="J40" i="4" s="1"/>
  <c r="H7" i="1"/>
  <c r="I27" i="4"/>
  <c r="I19" i="2" l="1"/>
  <c r="H10" i="1"/>
  <c r="H20" i="1" s="1"/>
  <c r="H41" i="1" s="1"/>
  <c r="I21" i="4" l="1"/>
  <c r="I9" i="4"/>
  <c r="I25" i="4"/>
  <c r="I21" i="2"/>
  <c r="I23" i="2" s="1"/>
  <c r="I25" i="2" l="1"/>
  <c r="I7" i="4" s="1"/>
  <c r="I27" i="2" l="1"/>
  <c r="I6" i="4" s="1"/>
  <c r="I25" i="1"/>
  <c r="J14" i="4" s="1"/>
  <c r="I35" i="1" l="1"/>
  <c r="J39" i="4" s="1"/>
  <c r="I26" i="1"/>
  <c r="I30" i="1" s="1"/>
  <c r="I12" i="4"/>
  <c r="I15" i="4" s="1"/>
  <c r="I44" i="4" s="1"/>
  <c r="J34" i="1" l="1"/>
  <c r="I37" i="1"/>
  <c r="I39" i="1" s="1"/>
  <c r="I26" i="4"/>
  <c r="I28" i="4" s="1"/>
  <c r="J43" i="4" s="1"/>
  <c r="I45" i="4"/>
  <c r="J41" i="4" l="1"/>
  <c r="J42" i="4" s="1"/>
  <c r="J47" i="4" s="1"/>
  <c r="J27" i="4"/>
  <c r="I7" i="1"/>
  <c r="J24" i="4" l="1"/>
  <c r="J36" i="1"/>
  <c r="K40" i="4" s="1"/>
  <c r="I10" i="1"/>
  <c r="I20" i="1" s="1"/>
  <c r="I41" i="1" s="1"/>
  <c r="J19" i="2"/>
  <c r="J9" i="4" l="1"/>
  <c r="J21" i="4"/>
  <c r="J25" i="4" s="1"/>
  <c r="J21" i="2"/>
  <c r="J23" i="2" s="1"/>
  <c r="J25" i="2" l="1"/>
  <c r="J7" i="4" s="1"/>
  <c r="J25" i="1" l="1"/>
  <c r="K14" i="4" s="1"/>
  <c r="J27" i="2"/>
  <c r="J6" i="4" s="1"/>
  <c r="J12" i="4" l="1"/>
  <c r="J15" i="4" s="1"/>
  <c r="J44" i="4" s="1"/>
  <c r="J35" i="1"/>
  <c r="K39" i="4" s="1"/>
  <c r="J26" i="1"/>
  <c r="J30" i="1" s="1"/>
  <c r="K34" i="1" l="1"/>
  <c r="K41" i="4" s="1"/>
  <c r="J37" i="1"/>
  <c r="J39" i="1" s="1"/>
  <c r="J45" i="4"/>
  <c r="J26" i="4"/>
  <c r="J28" i="4" s="1"/>
  <c r="K43" i="4" s="1"/>
  <c r="K27" i="4" l="1"/>
  <c r="J7" i="1"/>
  <c r="K42" i="4"/>
  <c r="K47" i="4" s="1"/>
  <c r="K24" i="4" s="1"/>
  <c r="K36" i="1" l="1"/>
  <c r="L40" i="4" s="1"/>
  <c r="J10" i="1"/>
  <c r="J20" i="1" s="1"/>
  <c r="J41" i="1" s="1"/>
  <c r="K19" i="2"/>
  <c r="K9" i="4" l="1"/>
  <c r="K21" i="4"/>
  <c r="K25" i="4"/>
  <c r="K21" i="2"/>
  <c r="K23" i="2" s="1"/>
  <c r="K25" i="2" l="1"/>
  <c r="K7" i="4" s="1"/>
  <c r="K27" i="2" l="1"/>
  <c r="K6" i="4" s="1"/>
  <c r="K25" i="1"/>
  <c r="L14" i="4" s="1"/>
  <c r="K35" i="1" l="1"/>
  <c r="L39" i="4" s="1"/>
  <c r="K26" i="1"/>
  <c r="K30" i="1" s="1"/>
  <c r="K12" i="4"/>
  <c r="K15" i="4" s="1"/>
  <c r="K44" i="4" s="1"/>
  <c r="L34" i="1" l="1"/>
  <c r="L41" i="4" s="1"/>
  <c r="K37" i="1"/>
  <c r="K39" i="1" s="1"/>
  <c r="K45" i="4"/>
  <c r="K26" i="4"/>
  <c r="K28" i="4" s="1"/>
  <c r="L43" i="4" s="1"/>
  <c r="L42" i="4" l="1"/>
  <c r="L47" i="4" s="1"/>
  <c r="L24" i="4" s="1"/>
  <c r="L27" i="4"/>
  <c r="K7" i="1"/>
  <c r="L36" i="1" l="1"/>
  <c r="K10" i="1"/>
  <c r="K20" i="1" s="1"/>
  <c r="K41" i="1" s="1"/>
  <c r="L19" i="2"/>
  <c r="L9" i="4" l="1"/>
  <c r="L21" i="4"/>
  <c r="L25" i="4"/>
  <c r="L21" i="2"/>
  <c r="L23" i="2" s="1"/>
  <c r="L25" i="2" l="1"/>
  <c r="L7" i="4" s="1"/>
  <c r="L25" i="1" l="1"/>
  <c r="L26" i="1" s="1"/>
  <c r="L30" i="1" s="1"/>
  <c r="L27" i="2"/>
  <c r="L6" i="4" s="1"/>
  <c r="L35" i="1" l="1"/>
  <c r="L37" i="1" s="1"/>
  <c r="L39" i="1" s="1"/>
  <c r="L12" i="4"/>
  <c r="L15" i="4" s="1"/>
  <c r="L44" i="4" s="1"/>
  <c r="L45" i="4" l="1"/>
  <c r="L26" i="4"/>
  <c r="L28" i="4" s="1"/>
  <c r="L7" i="1" s="1"/>
  <c r="L10" i="1" s="1"/>
  <c r="L20" i="1" s="1"/>
  <c r="L4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14" authorId="0" shapeId="0" xr:uid="{00000000-0006-0000-0300-000001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EL IMPUESTO DEL AÑO ANTERIOR SE PAGA EN EL SIGUIENTE</t>
        </r>
      </text>
    </comment>
    <comment ref="I14" authorId="0" shapeId="0" xr:uid="{00000000-0006-0000-0300-000002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EL IMPUESTO DEL AÑO ANTERIOR SE PAGA EN EL SIGUIENTE</t>
        </r>
      </text>
    </comment>
    <comment ref="J14" authorId="0" shapeId="0" xr:uid="{00000000-0006-0000-0300-000003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EL IMPUESTO DEL AÑO ANTERIOR SE PAGA EN EL SIGUIENTE</t>
        </r>
      </text>
    </comment>
    <comment ref="K14" authorId="0" shapeId="0" xr:uid="{00000000-0006-0000-0300-000004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EL IMPUESTO DEL AÑO ANTERIOR SE PAGA EN EL SIGUIENTE</t>
        </r>
      </text>
    </comment>
    <comment ref="L14" authorId="0" shapeId="0" xr:uid="{00000000-0006-0000-0300-000005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EL IMPUESTO DEL AÑO ANTERIOR SE PAGA EN EL SIGUIENTE</t>
        </r>
      </text>
    </comment>
  </commentList>
</comments>
</file>

<file path=xl/sharedStrings.xml><?xml version="1.0" encoding="utf-8"?>
<sst xmlns="http://schemas.openxmlformats.org/spreadsheetml/2006/main" count="320" uniqueCount="98">
  <si>
    <t>ACTIVOS</t>
  </si>
  <si>
    <t>Unidad</t>
  </si>
  <si>
    <t>$ 000</t>
  </si>
  <si>
    <t>Disponible</t>
  </si>
  <si>
    <t>Cuentas por Cobrar</t>
  </si>
  <si>
    <t>Inventarios</t>
  </si>
  <si>
    <t>Total Activo Corriente</t>
  </si>
  <si>
    <t>Activo Fijo Bruto</t>
  </si>
  <si>
    <t>Depreciación Acumulada</t>
  </si>
  <si>
    <t>Otros Activos</t>
  </si>
  <si>
    <t>Amortización Acumulada</t>
  </si>
  <si>
    <t>Total Activo Fijo Neto</t>
  </si>
  <si>
    <t>Total Activos Diferidos</t>
  </si>
  <si>
    <t>Total Activo No Corriente</t>
  </si>
  <si>
    <t xml:space="preserve">Total Activos </t>
  </si>
  <si>
    <t>ESTADOS FINANCIEROS PROYECTADOS</t>
  </si>
  <si>
    <t>PASIVOS</t>
  </si>
  <si>
    <t>Cuentas por Pagar</t>
  </si>
  <si>
    <t>Impuestos por Pagar</t>
  </si>
  <si>
    <t>Proveedores</t>
  </si>
  <si>
    <t>Total Pasivo Corriente</t>
  </si>
  <si>
    <t>Obligaciones Financieras</t>
  </si>
  <si>
    <t>Total Pasivo No Corriente</t>
  </si>
  <si>
    <t>Total Pasivos</t>
  </si>
  <si>
    <t>PATRIMONIO</t>
  </si>
  <si>
    <t>Capital</t>
  </si>
  <si>
    <t>Reserva Legal</t>
  </si>
  <si>
    <t>Utilidad del Periodo</t>
  </si>
  <si>
    <t>Utilidades Retenidas</t>
  </si>
  <si>
    <t>Total Patrimonio</t>
  </si>
  <si>
    <t>Total Pasivo + Patrimonio</t>
  </si>
  <si>
    <t>Ingresos Operacionales Brutos</t>
  </si>
  <si>
    <t>(+)</t>
  </si>
  <si>
    <t>Devoluciones</t>
  </si>
  <si>
    <t>(-)</t>
  </si>
  <si>
    <t>Total Ingresos Operacionales Netos</t>
  </si>
  <si>
    <t>Total Costo de Ventas</t>
  </si>
  <si>
    <t>ESTADO DE RESULTADOS (P&amp;G)</t>
  </si>
  <si>
    <t>Gastos de Administración</t>
  </si>
  <si>
    <t>Gastos de Ventas</t>
  </si>
  <si>
    <t>Gasto de Depreciación</t>
  </si>
  <si>
    <t>Gasto de Amortización</t>
  </si>
  <si>
    <t>Total Gastos de Operación</t>
  </si>
  <si>
    <t>Utilidad Operacional</t>
  </si>
  <si>
    <t>Ingresos Financieros</t>
  </si>
  <si>
    <t>Gastos Financieros</t>
  </si>
  <si>
    <t>Total Ingresos / Gastos Financieros</t>
  </si>
  <si>
    <t>Utilidad antes de Impuestos</t>
  </si>
  <si>
    <t>Provisión Impuesto de Renta</t>
  </si>
  <si>
    <t>Utilidad Neta</t>
  </si>
  <si>
    <t>ESTADO DE FLUJO DE EFECTIVO (EFE) - METODO DIRECTO</t>
  </si>
  <si>
    <t>EBITDA</t>
  </si>
  <si>
    <t>(+/-)</t>
  </si>
  <si>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entury Gothic"/>
        <family val="2"/>
      </rPr>
      <t xml:space="preserve"> Capital de Trabajo</t>
    </r>
  </si>
  <si>
    <t>Impuesto de Renta</t>
  </si>
  <si>
    <t>Flujo de Caja Actividades de Operación</t>
  </si>
  <si>
    <t>Inversión (Desinversión) Activos Fijos</t>
  </si>
  <si>
    <t>Inversión (Desinversión) Otros Activos</t>
  </si>
  <si>
    <t>Flujo de Caja Actividades de Inversión</t>
  </si>
  <si>
    <t>Aportes de Capital Socios</t>
  </si>
  <si>
    <t>Dividendos Pagados Socios</t>
  </si>
  <si>
    <t>Flujo de Caja Actividades Financiamiento</t>
  </si>
  <si>
    <t>Flujo de Caja del Periodo</t>
  </si>
  <si>
    <t>Saldo Inicial de Efectivo</t>
  </si>
  <si>
    <t>Saldo Final de Efectivo</t>
  </si>
  <si>
    <r>
      <rPr>
        <b/>
        <sz val="11"/>
        <color theme="0"/>
        <rFont val="Symbol"/>
        <family val="1"/>
        <charset val="2"/>
      </rPr>
      <t>D</t>
    </r>
    <r>
      <rPr>
        <b/>
        <sz val="11"/>
        <color theme="0"/>
        <rFont val="Century Gothic"/>
        <family val="2"/>
      </rPr>
      <t xml:space="preserve"> CAPITAL DE TRABAJO</t>
    </r>
  </si>
  <si>
    <t>Capital de Trabajo</t>
  </si>
  <si>
    <r>
      <rPr>
        <b/>
        <sz val="11"/>
        <color theme="0"/>
        <rFont val="Symbol"/>
        <family val="1"/>
        <charset val="2"/>
      </rPr>
      <t>D</t>
    </r>
    <r>
      <rPr>
        <b/>
        <sz val="11"/>
        <color theme="0"/>
        <rFont val="Century Gothic"/>
        <family val="2"/>
      </rPr>
      <t xml:space="preserve"> Capital de Trabajo</t>
    </r>
  </si>
  <si>
    <t>DIVIDENDOS PAGADOS A SOCIOS</t>
  </si>
  <si>
    <t>Inversión (Desinversión) Activos Diferidos</t>
  </si>
  <si>
    <t>Deuda Financiera</t>
  </si>
  <si>
    <t>Utilidades Ejercicio Anterior</t>
  </si>
  <si>
    <t>Utilidades Retenidas Periodo Anterior</t>
  </si>
  <si>
    <t>Reserva Legal del Periodo</t>
  </si>
  <si>
    <t xml:space="preserve">(=) </t>
  </si>
  <si>
    <t>Utilidad Distribuible</t>
  </si>
  <si>
    <t>Saldo Inicial de caja</t>
  </si>
  <si>
    <t>Caja del periodo antes de dividendos</t>
  </si>
  <si>
    <t>Caja para Dividendos</t>
  </si>
  <si>
    <t>Dividendos PayOut</t>
  </si>
  <si>
    <t>%</t>
  </si>
  <si>
    <t xml:space="preserve">Dividendos </t>
  </si>
  <si>
    <t>Balance Check</t>
  </si>
  <si>
    <t>Depreciación</t>
  </si>
  <si>
    <t>Amortización</t>
  </si>
  <si>
    <t>Costo de Ventas</t>
  </si>
  <si>
    <t>Capital de Trabajo Neto Operativo</t>
  </si>
  <si>
    <t>Ingresos Financieros (Con fórmula de % caja)</t>
  </si>
  <si>
    <t>Gastos Financieros (traído del ER)</t>
  </si>
  <si>
    <t>Deuda Financiera (Año 1 - año 0)</t>
  </si>
  <si>
    <t>Aportes de Capital Socios (año 1 - año 0)</t>
  </si>
  <si>
    <t>Reserva Legal del Periodo (-año 1 + año 0)</t>
  </si>
  <si>
    <t>ESTADO DE FLUJO DE EFECTIVO (EFE) - METODO INDIRECTO</t>
  </si>
  <si>
    <t>Dividendos Pagados Socios (-) h47</t>
  </si>
  <si>
    <t>Inversión (Desinversión) Activos Fijos (-año 1+ año 0)</t>
  </si>
  <si>
    <t>Activos intangibles</t>
  </si>
  <si>
    <t>Inversión (Desinversión) Activos Intangibles</t>
  </si>
  <si>
    <t>ESTADO DE SITUACIÓN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</si>
</sst>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b/>
      <sz val="11"/>
      <color theme="0"/>
      <name val="Century Gothic"/>
      <family val="2"/>
    </font>
    <font>
      <b/>
      <u val="singleAccounting"/>
      <sz val="11"/>
      <color theme="1"/>
      <name val="Century Gothic"/>
      <family val="2"/>
    </font>
    <font>
      <sz val="10"/>
      <color theme="0"/>
      <name val="Century Gothic"/>
      <family val="2"/>
    </font>
    <font>
      <b/>
      <u/>
      <sz val="11"/>
      <color theme="0"/>
      <name val="Century Gothic"/>
      <family val="2"/>
    </font>
    <font>
      <b/>
      <sz val="13"/>
      <color theme="0"/>
      <name val="Century Gothic"/>
      <family val="2"/>
    </font>
    <font>
      <sz val="13"/>
      <color theme="0"/>
      <name val="Century Gothic"/>
      <family val="2"/>
    </font>
    <font>
      <sz val="11"/>
      <color theme="1"/>
      <name val="Symbol"/>
      <family val="1"/>
      <charset val="2"/>
    </font>
    <font>
      <b/>
      <sz val="11"/>
      <color theme="0"/>
      <name val="Symbol"/>
      <family val="1"/>
      <charset val="2"/>
    </font>
    <font>
      <b/>
      <sz val="11"/>
      <color theme="3" tint="0.39997558519241921"/>
      <name val="Century Gothic"/>
      <family val="2"/>
    </font>
    <font>
      <b/>
      <sz val="11"/>
      <color theme="5" tint="-0.249977111117893"/>
      <name val="Century Gothic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499984740745262"/>
        <bgColor auto="1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4" fillId="0" borderId="0" xfId="0" quotePrefix="1" applyFont="1" applyAlignment="1">
      <alignment horizontal="center"/>
    </xf>
    <xf numFmtId="0" fontId="5" fillId="0" borderId="0" xfId="0" quotePrefix="1" applyFont="1" applyAlignment="1">
      <alignment horizontal="center"/>
    </xf>
    <xf numFmtId="0" fontId="6" fillId="0" borderId="0" xfId="0" applyFont="1"/>
    <xf numFmtId="0" fontId="2" fillId="0" borderId="1" xfId="0" applyFont="1" applyBorder="1"/>
    <xf numFmtId="0" fontId="5" fillId="0" borderId="1" xfId="0" quotePrefix="1" applyFont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6" fillId="4" borderId="0" xfId="0" applyFont="1" applyFill="1"/>
    <xf numFmtId="0" fontId="5" fillId="4" borderId="0" xfId="0" quotePrefix="1" applyFont="1" applyFill="1" applyAlignment="1">
      <alignment horizontal="center"/>
    </xf>
    <xf numFmtId="0" fontId="4" fillId="0" borderId="0" xfId="0" quotePrefix="1" applyFont="1"/>
    <xf numFmtId="0" fontId="4" fillId="0" borderId="1" xfId="0" quotePrefix="1" applyFont="1" applyBorder="1"/>
    <xf numFmtId="0" fontId="6" fillId="5" borderId="0" xfId="0" applyFont="1" applyFill="1"/>
    <xf numFmtId="0" fontId="2" fillId="5" borderId="0" xfId="0" applyFont="1" applyFill="1"/>
    <xf numFmtId="0" fontId="5" fillId="5" borderId="0" xfId="0" quotePrefix="1" applyFont="1" applyFill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2" fillId="6" borderId="0" xfId="0" applyFont="1" applyFill="1"/>
    <xf numFmtId="0" fontId="2" fillId="6" borderId="1" xfId="0" applyFont="1" applyFill="1" applyBorder="1"/>
    <xf numFmtId="165" fontId="7" fillId="6" borderId="0" xfId="1" applyNumberFormat="1" applyFont="1" applyFill="1"/>
    <xf numFmtId="0" fontId="5" fillId="0" borderId="1" xfId="0" applyFont="1" applyBorder="1" applyAlignment="1">
      <alignment horizontal="center"/>
    </xf>
    <xf numFmtId="37" fontId="2" fillId="0" borderId="0" xfId="0" applyNumberFormat="1" applyFont="1"/>
    <xf numFmtId="3" fontId="2" fillId="0" borderId="0" xfId="0" applyNumberFormat="1" applyFont="1"/>
    <xf numFmtId="164" fontId="6" fillId="4" borderId="0" xfId="1" applyFont="1" applyFill="1"/>
    <xf numFmtId="164" fontId="6" fillId="4" borderId="0" xfId="0" applyNumberFormat="1" applyFont="1" applyFill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 vertical="center"/>
    </xf>
    <xf numFmtId="164" fontId="9" fillId="4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0" fontId="2" fillId="0" borderId="0" xfId="0" applyFont="1" applyAlignment="1">
      <alignment horizontal="right" vertical="center"/>
    </xf>
    <xf numFmtId="164" fontId="6" fillId="4" borderId="0" xfId="1" applyFont="1" applyFill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65" fontId="6" fillId="5" borderId="0" xfId="1" applyNumberFormat="1" applyFont="1" applyFill="1" applyAlignment="1">
      <alignment horizontal="right" vertical="center"/>
    </xf>
    <xf numFmtId="165" fontId="6" fillId="0" borderId="0" xfId="1" applyNumberFormat="1" applyFont="1" applyAlignment="1">
      <alignment horizontal="right" vertical="center"/>
    </xf>
    <xf numFmtId="3" fontId="2" fillId="0" borderId="3" xfId="0" applyNumberFormat="1" applyFont="1" applyBorder="1" applyAlignment="1">
      <alignment horizontal="right" vertical="center"/>
    </xf>
    <xf numFmtId="3" fontId="2" fillId="0" borderId="0" xfId="0" applyNumberFormat="1" applyFont="1" applyAlignment="1">
      <alignment horizontal="right"/>
    </xf>
    <xf numFmtId="0" fontId="6" fillId="0" borderId="0" xfId="0" quotePrefix="1" applyFont="1" applyAlignment="1">
      <alignment horizontal="center"/>
    </xf>
    <xf numFmtId="0" fontId="6" fillId="6" borderId="0" xfId="0" applyFont="1" applyFill="1"/>
    <xf numFmtId="165" fontId="6" fillId="0" borderId="0" xfId="1" applyNumberFormat="1" applyFont="1"/>
    <xf numFmtId="165" fontId="6" fillId="0" borderId="0" xfId="0" applyNumberFormat="1" applyFont="1"/>
    <xf numFmtId="37" fontId="2" fillId="0" borderId="1" xfId="0" applyNumberFormat="1" applyFont="1" applyBorder="1"/>
    <xf numFmtId="0" fontId="6" fillId="0" borderId="1" xfId="0" quotePrefix="1" applyFont="1" applyBorder="1" applyAlignment="1">
      <alignment horizontal="center"/>
    </xf>
    <xf numFmtId="0" fontId="6" fillId="0" borderId="1" xfId="0" applyFont="1" applyBorder="1"/>
    <xf numFmtId="0" fontId="6" fillId="6" borderId="1" xfId="0" applyFont="1" applyFill="1" applyBorder="1"/>
    <xf numFmtId="9" fontId="16" fillId="0" borderId="1" xfId="2" applyFont="1" applyBorder="1"/>
    <xf numFmtId="0" fontId="2" fillId="0" borderId="2" xfId="0" applyFont="1" applyBorder="1"/>
    <xf numFmtId="0" fontId="2" fillId="0" borderId="3" xfId="0" applyFont="1" applyBorder="1"/>
    <xf numFmtId="0" fontId="5" fillId="0" borderId="3" xfId="0" quotePrefix="1" applyFont="1" applyBorder="1" applyAlignment="1">
      <alignment horizontal="center"/>
    </xf>
    <xf numFmtId="165" fontId="2" fillId="0" borderId="3" xfId="0" applyNumberFormat="1" applyFont="1" applyBorder="1"/>
    <xf numFmtId="165" fontId="2" fillId="0" borderId="4" xfId="0" applyNumberFormat="1" applyFont="1" applyBorder="1"/>
    <xf numFmtId="9" fontId="17" fillId="0" borderId="1" xfId="2" applyFont="1" applyBorder="1"/>
    <xf numFmtId="0" fontId="8" fillId="7" borderId="2" xfId="0" applyFont="1" applyFill="1" applyBorder="1"/>
    <xf numFmtId="0" fontId="3" fillId="7" borderId="3" xfId="0" applyFont="1" applyFill="1" applyBorder="1"/>
    <xf numFmtId="0" fontId="10" fillId="7" borderId="3" xfId="0" quotePrefix="1" applyFont="1" applyFill="1" applyBorder="1" applyAlignment="1">
      <alignment horizontal="center"/>
    </xf>
    <xf numFmtId="165" fontId="11" fillId="7" borderId="3" xfId="1" applyNumberFormat="1" applyFont="1" applyFill="1" applyBorder="1"/>
    <xf numFmtId="165" fontId="8" fillId="7" borderId="3" xfId="1" applyNumberFormat="1" applyFont="1" applyFill="1" applyBorder="1" applyAlignment="1">
      <alignment horizontal="right" vertical="center"/>
    </xf>
    <xf numFmtId="165" fontId="8" fillId="7" borderId="4" xfId="1" applyNumberFormat="1" applyFont="1" applyFill="1" applyBorder="1" applyAlignment="1">
      <alignment horizontal="right" vertical="center"/>
    </xf>
    <xf numFmtId="164" fontId="8" fillId="7" borderId="3" xfId="1" applyFont="1" applyFill="1" applyBorder="1"/>
    <xf numFmtId="165" fontId="8" fillId="7" borderId="3" xfId="1" applyNumberFormat="1" applyFont="1" applyFill="1" applyBorder="1"/>
    <xf numFmtId="0" fontId="8" fillId="8" borderId="0" xfId="0" applyFont="1" applyFill="1"/>
    <xf numFmtId="0" fontId="8" fillId="8" borderId="0" xfId="0" applyFont="1" applyFill="1" applyAlignment="1">
      <alignment horizontal="center"/>
    </xf>
    <xf numFmtId="165" fontId="8" fillId="7" borderId="4" xfId="1" applyNumberFormat="1" applyFont="1" applyFill="1" applyBorder="1"/>
    <xf numFmtId="164" fontId="11" fillId="7" borderId="3" xfId="1" applyFont="1" applyFill="1" applyBorder="1"/>
    <xf numFmtId="0" fontId="12" fillId="7" borderId="2" xfId="0" applyFont="1" applyFill="1" applyBorder="1"/>
    <xf numFmtId="0" fontId="13" fillId="7" borderId="3" xfId="0" applyFont="1" applyFill="1" applyBorder="1"/>
    <xf numFmtId="165" fontId="8" fillId="7" borderId="3" xfId="0" applyNumberFormat="1" applyFont="1" applyFill="1" applyBorder="1"/>
    <xf numFmtId="165" fontId="8" fillId="7" borderId="4" xfId="0" applyNumberFormat="1" applyFont="1" applyFill="1" applyBorder="1"/>
    <xf numFmtId="165" fontId="8" fillId="7" borderId="3" xfId="0" applyNumberFormat="1" applyFont="1" applyFill="1" applyBorder="1" applyAlignment="1">
      <alignment horizontal="right" vertical="center"/>
    </xf>
    <xf numFmtId="165" fontId="8" fillId="7" borderId="4" xfId="0" applyNumberFormat="1" applyFont="1" applyFill="1" applyBorder="1" applyAlignment="1">
      <alignment horizontal="right" vertical="center"/>
    </xf>
    <xf numFmtId="3" fontId="2" fillId="9" borderId="1" xfId="0" applyNumberFormat="1" applyFont="1" applyFill="1" applyBorder="1" applyAlignment="1">
      <alignment horizontal="right" vertical="center"/>
    </xf>
    <xf numFmtId="0" fontId="8" fillId="7" borderId="2" xfId="0" applyFont="1" applyFill="1" applyBorder="1" applyAlignment="1">
      <alignment horizontal="left"/>
    </xf>
    <xf numFmtId="0" fontId="8" fillId="7" borderId="3" xfId="0" applyFont="1" applyFill="1" applyBorder="1" applyAlignment="1">
      <alignment horizontal="left"/>
    </xf>
    <xf numFmtId="0" fontId="8" fillId="7" borderId="4" xfId="0" applyFont="1" applyFill="1" applyBorder="1" applyAlignment="1">
      <alignment horizontal="left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3"/>
  <sheetViews>
    <sheetView showGridLines="0" topLeftCell="A11" zoomScale="80" zoomScaleNormal="80" workbookViewId="0">
      <selection activeCell="H27" sqref="H27"/>
    </sheetView>
  </sheetViews>
  <sheetFormatPr baseColWidth="10" defaultColWidth="0" defaultRowHeight="16.5" zeroHeight="1" x14ac:dyDescent="0.3"/>
  <cols>
    <col min="1" max="4" width="2.7109375" style="1" customWidth="1"/>
    <col min="5" max="5" width="36.28515625" style="1" customWidth="1"/>
    <col min="6" max="6" width="11.42578125" style="1" customWidth="1"/>
    <col min="7" max="12" width="12.85546875" style="1" bestFit="1" customWidth="1"/>
    <col min="13" max="14" width="2.7109375" style="1" customWidth="1"/>
    <col min="15" max="16384" width="11.42578125" style="1" hidden="1"/>
  </cols>
  <sheetData>
    <row r="1" spans="1:14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x14ac:dyDescent="0.3">
      <c r="A2" s="7"/>
      <c r="N2" s="7"/>
    </row>
    <row r="3" spans="1:14" x14ac:dyDescent="0.3">
      <c r="A3" s="7"/>
      <c r="C3" s="60" t="s">
        <v>15</v>
      </c>
      <c r="D3" s="60"/>
      <c r="E3" s="60"/>
      <c r="F3" s="61" t="s">
        <v>1</v>
      </c>
      <c r="G3" s="61">
        <v>0</v>
      </c>
      <c r="H3" s="61">
        <f t="shared" ref="H3:L3" si="0">+G3+1</f>
        <v>1</v>
      </c>
      <c r="I3" s="61">
        <f t="shared" si="0"/>
        <v>2</v>
      </c>
      <c r="J3" s="61">
        <f t="shared" si="0"/>
        <v>3</v>
      </c>
      <c r="K3" s="61">
        <f t="shared" si="0"/>
        <v>4</v>
      </c>
      <c r="L3" s="61">
        <f t="shared" si="0"/>
        <v>5</v>
      </c>
      <c r="N3" s="7"/>
    </row>
    <row r="4" spans="1:14" ht="3" customHeight="1" x14ac:dyDescent="0.3">
      <c r="A4" s="7"/>
      <c r="N4" s="7"/>
    </row>
    <row r="5" spans="1:14" x14ac:dyDescent="0.3">
      <c r="A5" s="7"/>
      <c r="C5" s="71" t="s">
        <v>97</v>
      </c>
      <c r="D5" s="72"/>
      <c r="E5" s="72"/>
      <c r="F5" s="72"/>
      <c r="G5" s="72"/>
      <c r="H5" s="72"/>
      <c r="I5" s="72"/>
      <c r="J5" s="72"/>
      <c r="K5" s="72"/>
      <c r="L5" s="73"/>
      <c r="N5" s="7"/>
    </row>
    <row r="6" spans="1:14" x14ac:dyDescent="0.3">
      <c r="A6" s="7"/>
      <c r="D6" s="4" t="s">
        <v>0</v>
      </c>
      <c r="N6" s="7"/>
    </row>
    <row r="7" spans="1:14" x14ac:dyDescent="0.3">
      <c r="A7" s="7"/>
      <c r="E7" s="1" t="s">
        <v>3</v>
      </c>
      <c r="F7" s="3" t="s">
        <v>2</v>
      </c>
      <c r="G7" s="36">
        <v>8000</v>
      </c>
      <c r="H7" s="36">
        <f>+'EFE Indirecto'!H28</f>
        <v>893.86559999999281</v>
      </c>
      <c r="I7" s="36">
        <f>+'EFE Indirecto'!I28</f>
        <v>657.03684799998814</v>
      </c>
      <c r="J7" s="36">
        <f>+'EFE Indirecto'!J28</f>
        <v>744.79747548956334</v>
      </c>
      <c r="K7" s="36">
        <f>+'EFE Indirecto'!K28</f>
        <v>776.56994217299621</v>
      </c>
      <c r="L7" s="36">
        <f>+'EFE Indirecto'!L28</f>
        <v>3817.7203838098585</v>
      </c>
      <c r="N7" s="7"/>
    </row>
    <row r="8" spans="1:14" x14ac:dyDescent="0.3">
      <c r="A8" s="7"/>
      <c r="E8" s="1" t="s">
        <v>4</v>
      </c>
      <c r="F8" s="3" t="s">
        <v>2</v>
      </c>
      <c r="G8" s="32">
        <v>25000</v>
      </c>
      <c r="H8" s="32">
        <f t="shared" ref="H8:L8" si="1">+G8*(1.12)</f>
        <v>28000.000000000004</v>
      </c>
      <c r="I8" s="32">
        <f t="shared" si="1"/>
        <v>31360.000000000007</v>
      </c>
      <c r="J8" s="32">
        <f t="shared" si="1"/>
        <v>35123.200000000012</v>
      </c>
      <c r="K8" s="32">
        <f t="shared" si="1"/>
        <v>39337.984000000019</v>
      </c>
      <c r="L8" s="32">
        <f t="shared" si="1"/>
        <v>44058.542080000028</v>
      </c>
      <c r="N8" s="7"/>
    </row>
    <row r="9" spans="1:14" x14ac:dyDescent="0.3">
      <c r="A9" s="7"/>
      <c r="D9" s="5"/>
      <c r="E9" s="5" t="s">
        <v>5</v>
      </c>
      <c r="F9" s="6" t="s">
        <v>2</v>
      </c>
      <c r="G9" s="27">
        <v>9000</v>
      </c>
      <c r="H9" s="27">
        <f t="shared" ref="H9:L9" si="2">+G9*(1+12%)</f>
        <v>10080.000000000002</v>
      </c>
      <c r="I9" s="27">
        <f t="shared" si="2"/>
        <v>11289.600000000004</v>
      </c>
      <c r="J9" s="27">
        <f t="shared" si="2"/>
        <v>12644.352000000006</v>
      </c>
      <c r="K9" s="27">
        <f t="shared" si="2"/>
        <v>14161.674240000008</v>
      </c>
      <c r="L9" s="27">
        <f t="shared" si="2"/>
        <v>15861.07514880001</v>
      </c>
      <c r="N9" s="7"/>
    </row>
    <row r="10" spans="1:14" x14ac:dyDescent="0.3">
      <c r="A10" s="7"/>
      <c r="D10" s="52" t="s">
        <v>6</v>
      </c>
      <c r="E10" s="53"/>
      <c r="F10" s="54" t="s">
        <v>2</v>
      </c>
      <c r="G10" s="56">
        <f t="shared" ref="G10:L10" si="3">+SUM(G7:G9)</f>
        <v>42000</v>
      </c>
      <c r="H10" s="56">
        <f t="shared" si="3"/>
        <v>38973.865599999997</v>
      </c>
      <c r="I10" s="56">
        <f t="shared" si="3"/>
        <v>43306.636848000002</v>
      </c>
      <c r="J10" s="56">
        <f t="shared" si="3"/>
        <v>48512.34947548958</v>
      </c>
      <c r="K10" s="56">
        <f t="shared" si="3"/>
        <v>54276.228182173021</v>
      </c>
      <c r="L10" s="57">
        <f t="shared" si="3"/>
        <v>63737.337612609896</v>
      </c>
      <c r="N10" s="7"/>
    </row>
    <row r="11" spans="1:14" x14ac:dyDescent="0.3">
      <c r="A11" s="7"/>
      <c r="E11" s="1" t="s">
        <v>7</v>
      </c>
      <c r="F11" s="3" t="s">
        <v>2</v>
      </c>
      <c r="G11" s="32">
        <v>40000</v>
      </c>
      <c r="H11" s="32">
        <v>50000</v>
      </c>
      <c r="I11" s="32">
        <v>55400</v>
      </c>
      <c r="J11" s="32">
        <f t="shared" ref="J11:L11" si="4">+I11</f>
        <v>55400</v>
      </c>
      <c r="K11" s="32">
        <f t="shared" si="4"/>
        <v>55400</v>
      </c>
      <c r="L11" s="32">
        <f t="shared" si="4"/>
        <v>55400</v>
      </c>
      <c r="N11" s="7"/>
    </row>
    <row r="12" spans="1:14" x14ac:dyDescent="0.3">
      <c r="A12" s="7"/>
      <c r="E12" s="5" t="s">
        <v>8</v>
      </c>
      <c r="F12" s="6" t="s">
        <v>2</v>
      </c>
      <c r="G12" s="27">
        <v>0</v>
      </c>
      <c r="H12" s="27">
        <f>-G11/10</f>
        <v>-4000</v>
      </c>
      <c r="I12" s="27">
        <f>+H12-H11/10</f>
        <v>-9000</v>
      </c>
      <c r="J12" s="27">
        <f>+I12-I11/10</f>
        <v>-14540</v>
      </c>
      <c r="K12" s="27">
        <f>+J12-J11/10</f>
        <v>-20080</v>
      </c>
      <c r="L12" s="27">
        <f>+K12-K11/10</f>
        <v>-25620</v>
      </c>
      <c r="N12" s="7"/>
    </row>
    <row r="13" spans="1:14" x14ac:dyDescent="0.3">
      <c r="A13" s="7"/>
      <c r="E13" s="4" t="s">
        <v>11</v>
      </c>
      <c r="F13" s="3" t="s">
        <v>2</v>
      </c>
      <c r="G13" s="34">
        <f t="shared" ref="G13:L13" si="5">+SUM(G11:G12)</f>
        <v>40000</v>
      </c>
      <c r="H13" s="34">
        <f t="shared" si="5"/>
        <v>46000</v>
      </c>
      <c r="I13" s="34">
        <f t="shared" si="5"/>
        <v>46400</v>
      </c>
      <c r="J13" s="34">
        <f t="shared" si="5"/>
        <v>40860</v>
      </c>
      <c r="K13" s="34">
        <f t="shared" si="5"/>
        <v>35320</v>
      </c>
      <c r="L13" s="34">
        <f t="shared" si="5"/>
        <v>29780</v>
      </c>
      <c r="N13" s="7"/>
    </row>
    <row r="14" spans="1:14" x14ac:dyDescent="0.3">
      <c r="A14" s="7"/>
      <c r="E14" s="1" t="s">
        <v>95</v>
      </c>
      <c r="F14" s="3" t="s">
        <v>2</v>
      </c>
      <c r="G14" s="32">
        <v>10000</v>
      </c>
      <c r="H14" s="32">
        <f t="shared" ref="H14:L14" si="6">+G14</f>
        <v>10000</v>
      </c>
      <c r="I14" s="32">
        <f t="shared" si="6"/>
        <v>10000</v>
      </c>
      <c r="J14" s="32">
        <f t="shared" si="6"/>
        <v>10000</v>
      </c>
      <c r="K14" s="32">
        <f t="shared" si="6"/>
        <v>10000</v>
      </c>
      <c r="L14" s="32">
        <f t="shared" si="6"/>
        <v>10000</v>
      </c>
      <c r="N14" s="7"/>
    </row>
    <row r="15" spans="1:14" x14ac:dyDescent="0.3">
      <c r="A15" s="7"/>
      <c r="E15" s="5" t="s">
        <v>10</v>
      </c>
      <c r="F15" s="6" t="s">
        <v>2</v>
      </c>
      <c r="G15" s="27">
        <v>0</v>
      </c>
      <c r="H15" s="27">
        <v>-2000</v>
      </c>
      <c r="I15" s="27">
        <f t="shared" ref="I15:L15" si="7">+H15-2000</f>
        <v>-4000</v>
      </c>
      <c r="J15" s="27">
        <f t="shared" si="7"/>
        <v>-6000</v>
      </c>
      <c r="K15" s="27">
        <f t="shared" si="7"/>
        <v>-8000</v>
      </c>
      <c r="L15" s="27">
        <f t="shared" si="7"/>
        <v>-10000</v>
      </c>
      <c r="N15" s="7"/>
    </row>
    <row r="16" spans="1:14" x14ac:dyDescent="0.3">
      <c r="A16" s="7"/>
      <c r="E16" s="4" t="s">
        <v>12</v>
      </c>
      <c r="F16" s="3" t="s">
        <v>2</v>
      </c>
      <c r="G16" s="34">
        <f t="shared" ref="G16:L16" si="8">+SUM(G14:G15)</f>
        <v>10000</v>
      </c>
      <c r="H16" s="34">
        <f t="shared" si="8"/>
        <v>8000</v>
      </c>
      <c r="I16" s="34">
        <f t="shared" si="8"/>
        <v>6000</v>
      </c>
      <c r="J16" s="34">
        <f t="shared" si="8"/>
        <v>4000</v>
      </c>
      <c r="K16" s="34">
        <f t="shared" si="8"/>
        <v>2000</v>
      </c>
      <c r="L16" s="34">
        <f t="shared" si="8"/>
        <v>0</v>
      </c>
      <c r="N16" s="7"/>
    </row>
    <row r="17" spans="1:14" x14ac:dyDescent="0.3">
      <c r="A17" s="7"/>
      <c r="D17" s="5"/>
      <c r="E17" s="5" t="s">
        <v>9</v>
      </c>
      <c r="F17" s="6" t="s">
        <v>2</v>
      </c>
      <c r="G17" s="27">
        <v>0</v>
      </c>
      <c r="H17" s="27">
        <v>2500</v>
      </c>
      <c r="I17" s="27">
        <v>3000</v>
      </c>
      <c r="J17" s="27">
        <v>3000</v>
      </c>
      <c r="K17" s="27">
        <v>3000</v>
      </c>
      <c r="L17" s="27">
        <v>3000</v>
      </c>
      <c r="N17" s="7"/>
    </row>
    <row r="18" spans="1:14" x14ac:dyDescent="0.3">
      <c r="A18" s="7"/>
      <c r="D18" s="52" t="s">
        <v>13</v>
      </c>
      <c r="E18" s="53"/>
      <c r="F18" s="54" t="s">
        <v>2</v>
      </c>
      <c r="G18" s="56">
        <f t="shared" ref="G18:L18" si="9">+G13+G16+G17</f>
        <v>50000</v>
      </c>
      <c r="H18" s="56">
        <f t="shared" si="9"/>
        <v>56500</v>
      </c>
      <c r="I18" s="56">
        <f t="shared" si="9"/>
        <v>55400</v>
      </c>
      <c r="J18" s="56">
        <f t="shared" si="9"/>
        <v>47860</v>
      </c>
      <c r="K18" s="56">
        <f t="shared" si="9"/>
        <v>40320</v>
      </c>
      <c r="L18" s="57">
        <f t="shared" si="9"/>
        <v>32780</v>
      </c>
      <c r="N18" s="7"/>
    </row>
    <row r="19" spans="1:14" ht="2.1" customHeight="1" x14ac:dyDescent="0.3">
      <c r="A19" s="7"/>
      <c r="D19" s="10"/>
      <c r="E19" s="9"/>
      <c r="F19" s="11"/>
      <c r="G19" s="28"/>
      <c r="H19" s="28"/>
      <c r="I19" s="28"/>
      <c r="J19" s="28"/>
      <c r="K19" s="28"/>
      <c r="L19" s="28"/>
      <c r="N19" s="7"/>
    </row>
    <row r="20" spans="1:14" ht="17.25" x14ac:dyDescent="0.3">
      <c r="A20" s="7"/>
      <c r="D20" s="64" t="s">
        <v>14</v>
      </c>
      <c r="E20" s="65"/>
      <c r="F20" s="54" t="s">
        <v>2</v>
      </c>
      <c r="G20" s="68">
        <f t="shared" ref="G20:L20" si="10">+G18+G10</f>
        <v>92000</v>
      </c>
      <c r="H20" s="68">
        <f t="shared" si="10"/>
        <v>95473.86559999999</v>
      </c>
      <c r="I20" s="68">
        <f t="shared" si="10"/>
        <v>98706.636847999995</v>
      </c>
      <c r="J20" s="68">
        <f t="shared" si="10"/>
        <v>96372.34947548958</v>
      </c>
      <c r="K20" s="68">
        <f t="shared" si="10"/>
        <v>94596.228182173014</v>
      </c>
      <c r="L20" s="69">
        <f t="shared" si="10"/>
        <v>96517.337612609903</v>
      </c>
      <c r="N20" s="7"/>
    </row>
    <row r="21" spans="1:14" ht="3" customHeight="1" x14ac:dyDescent="0.3">
      <c r="A21" s="7"/>
      <c r="D21" s="8"/>
      <c r="E21" s="8"/>
      <c r="F21" s="8"/>
      <c r="G21" s="29"/>
      <c r="H21" s="29"/>
      <c r="I21" s="29"/>
      <c r="J21" s="29"/>
      <c r="K21" s="29"/>
      <c r="L21" s="29"/>
      <c r="N21" s="7"/>
    </row>
    <row r="22" spans="1:14" x14ac:dyDescent="0.3">
      <c r="A22" s="7"/>
      <c r="D22" s="4" t="s">
        <v>16</v>
      </c>
      <c r="G22" s="30"/>
      <c r="H22" s="30"/>
      <c r="I22" s="30"/>
      <c r="J22" s="30"/>
      <c r="K22" s="30"/>
      <c r="L22" s="30"/>
      <c r="N22" s="7"/>
    </row>
    <row r="23" spans="1:14" x14ac:dyDescent="0.3">
      <c r="A23" s="7"/>
      <c r="E23" s="1" t="s">
        <v>19</v>
      </c>
      <c r="F23" s="3" t="s">
        <v>2</v>
      </c>
      <c r="G23" s="32">
        <v>25308</v>
      </c>
      <c r="H23" s="32">
        <f t="shared" ref="H23:L23" si="11">+G23*1.05</f>
        <v>26573.4</v>
      </c>
      <c r="I23" s="32">
        <f t="shared" si="11"/>
        <v>27902.070000000003</v>
      </c>
      <c r="J23" s="32">
        <f t="shared" si="11"/>
        <v>29297.173500000004</v>
      </c>
      <c r="K23" s="32">
        <f t="shared" si="11"/>
        <v>30762.032175000008</v>
      </c>
      <c r="L23" s="32">
        <f t="shared" si="11"/>
        <v>32300.13378375001</v>
      </c>
      <c r="N23" s="7"/>
    </row>
    <row r="24" spans="1:14" x14ac:dyDescent="0.3">
      <c r="A24" s="7"/>
      <c r="E24" s="1" t="s">
        <v>17</v>
      </c>
      <c r="F24" s="3" t="s">
        <v>2</v>
      </c>
      <c r="G24" s="32">
        <v>9500</v>
      </c>
      <c r="H24" s="32">
        <f>+G24*(1+5%)</f>
        <v>9975</v>
      </c>
      <c r="I24" s="32">
        <f>+H24*(1+5%)</f>
        <v>10473.75</v>
      </c>
      <c r="J24" s="32">
        <f>+I24*(1+5%)</f>
        <v>10997.4375</v>
      </c>
      <c r="K24" s="32">
        <f>+J24*(1+5%)</f>
        <v>11547.309375000001</v>
      </c>
      <c r="L24" s="32">
        <f>+K24*(1+5%)</f>
        <v>12124.674843750001</v>
      </c>
      <c r="N24" s="7"/>
    </row>
    <row r="25" spans="1:14" x14ac:dyDescent="0.3">
      <c r="A25" s="7"/>
      <c r="D25" s="5"/>
      <c r="E25" s="5" t="s">
        <v>18</v>
      </c>
      <c r="F25" s="6" t="s">
        <v>2</v>
      </c>
      <c r="G25" s="27">
        <f>-PG!G25</f>
        <v>1092.96</v>
      </c>
      <c r="H25" s="27">
        <f>-PG!H25</f>
        <v>562.74239999999963</v>
      </c>
      <c r="I25" s="27">
        <f>-PG!I25</f>
        <v>850.97754191999957</v>
      </c>
      <c r="J25" s="27">
        <f>-PG!J25</f>
        <v>1444.586316333593</v>
      </c>
      <c r="K25" s="27">
        <f>-PG!K25</f>
        <v>1760.676137348559</v>
      </c>
      <c r="L25" s="27">
        <f>-PG!L25</f>
        <v>1885.7869584415821</v>
      </c>
      <c r="N25" s="7"/>
    </row>
    <row r="26" spans="1:14" x14ac:dyDescent="0.3">
      <c r="A26" s="7"/>
      <c r="D26" s="52" t="s">
        <v>20</v>
      </c>
      <c r="E26" s="53"/>
      <c r="F26" s="54" t="s">
        <v>2</v>
      </c>
      <c r="G26" s="56">
        <f t="shared" ref="G26" si="12">+SUM(G23:G25)</f>
        <v>35900.959999999999</v>
      </c>
      <c r="H26" s="56">
        <f t="shared" ref="H26" si="13">+SUM(H23:H25)</f>
        <v>37111.142400000004</v>
      </c>
      <c r="I26" s="56">
        <f t="shared" ref="I26" si="14">+SUM(I23:I25)</f>
        <v>39226.797541920008</v>
      </c>
      <c r="J26" s="56">
        <f t="shared" ref="J26" si="15">+SUM(J23:J25)</f>
        <v>41739.197316333601</v>
      </c>
      <c r="K26" s="56">
        <f t="shared" ref="K26" si="16">+SUM(K23:K25)</f>
        <v>44070.017687348569</v>
      </c>
      <c r="L26" s="57">
        <f t="shared" ref="L26" si="17">+SUM(L23:L25)</f>
        <v>46310.595585941592</v>
      </c>
      <c r="N26" s="7"/>
    </row>
    <row r="27" spans="1:14" x14ac:dyDescent="0.3">
      <c r="A27" s="7"/>
      <c r="D27" s="5"/>
      <c r="E27" s="5" t="s">
        <v>21</v>
      </c>
      <c r="F27" s="6" t="s">
        <v>2</v>
      </c>
      <c r="G27" s="35">
        <v>7880</v>
      </c>
      <c r="H27" s="35">
        <v>9000</v>
      </c>
      <c r="I27" s="35">
        <v>10000</v>
      </c>
      <c r="J27" s="35">
        <v>5000</v>
      </c>
      <c r="K27" s="35">
        <v>0</v>
      </c>
      <c r="L27" s="35">
        <v>0</v>
      </c>
      <c r="N27" s="7"/>
    </row>
    <row r="28" spans="1:14" x14ac:dyDescent="0.3">
      <c r="A28" s="7"/>
      <c r="D28" s="52" t="s">
        <v>22</v>
      </c>
      <c r="E28" s="53"/>
      <c r="F28" s="54" t="s">
        <v>2</v>
      </c>
      <c r="G28" s="56">
        <f>+G27</f>
        <v>7880</v>
      </c>
      <c r="H28" s="56">
        <f t="shared" ref="H28:L28" si="18">+H27</f>
        <v>9000</v>
      </c>
      <c r="I28" s="56">
        <f t="shared" si="18"/>
        <v>10000</v>
      </c>
      <c r="J28" s="56">
        <f t="shared" si="18"/>
        <v>5000</v>
      </c>
      <c r="K28" s="56">
        <f t="shared" si="18"/>
        <v>0</v>
      </c>
      <c r="L28" s="57">
        <f t="shared" si="18"/>
        <v>0</v>
      </c>
      <c r="N28" s="7"/>
    </row>
    <row r="29" spans="1:14" ht="2.1" customHeight="1" x14ac:dyDescent="0.3">
      <c r="A29" s="7"/>
      <c r="D29" s="10"/>
      <c r="E29" s="9"/>
      <c r="F29" s="11"/>
      <c r="G29" s="31"/>
      <c r="H29" s="31"/>
      <c r="I29" s="31"/>
      <c r="J29" s="31"/>
      <c r="K29" s="31"/>
      <c r="L29" s="31"/>
      <c r="N29" s="7"/>
    </row>
    <row r="30" spans="1:14" ht="17.25" x14ac:dyDescent="0.3">
      <c r="A30" s="7"/>
      <c r="D30" s="64" t="s">
        <v>23</v>
      </c>
      <c r="E30" s="65"/>
      <c r="F30" s="54" t="s">
        <v>2</v>
      </c>
      <c r="G30" s="68">
        <f t="shared" ref="G30:L30" si="19">+G26+G28</f>
        <v>43780.959999999999</v>
      </c>
      <c r="H30" s="68">
        <f t="shared" si="19"/>
        <v>46111.142400000004</v>
      </c>
      <c r="I30" s="68">
        <f t="shared" si="19"/>
        <v>49226.797541920008</v>
      </c>
      <c r="J30" s="68">
        <f t="shared" si="19"/>
        <v>46739.197316333601</v>
      </c>
      <c r="K30" s="68">
        <f t="shared" si="19"/>
        <v>44070.017687348569</v>
      </c>
      <c r="L30" s="69">
        <f t="shared" si="19"/>
        <v>46310.595585941592</v>
      </c>
      <c r="N30" s="7"/>
    </row>
    <row r="31" spans="1:14" ht="3" customHeight="1" x14ac:dyDescent="0.3">
      <c r="A31" s="7"/>
      <c r="D31" s="8"/>
      <c r="E31" s="8"/>
      <c r="F31" s="8"/>
      <c r="G31" s="29"/>
      <c r="H31" s="29"/>
      <c r="I31" s="29"/>
      <c r="J31" s="29"/>
      <c r="K31" s="29"/>
      <c r="L31" s="29"/>
      <c r="N31" s="7"/>
    </row>
    <row r="32" spans="1:14" x14ac:dyDescent="0.3">
      <c r="A32" s="7"/>
      <c r="D32" s="4" t="s">
        <v>24</v>
      </c>
      <c r="G32" s="30"/>
      <c r="H32" s="30"/>
      <c r="I32" s="30"/>
      <c r="J32" s="30"/>
      <c r="K32" s="30"/>
      <c r="L32" s="30"/>
      <c r="N32" s="7"/>
    </row>
    <row r="33" spans="1:14" x14ac:dyDescent="0.3">
      <c r="A33" s="7"/>
      <c r="E33" s="1" t="s">
        <v>25</v>
      </c>
      <c r="F33" s="3" t="s">
        <v>2</v>
      </c>
      <c r="G33" s="32">
        <v>43000</v>
      </c>
      <c r="H33" s="32">
        <f>+G33+2000</f>
        <v>45000</v>
      </c>
      <c r="I33" s="32">
        <f>+H33</f>
        <v>45000</v>
      </c>
      <c r="J33" s="32">
        <f>+I33</f>
        <v>45000</v>
      </c>
      <c r="K33" s="32">
        <f>+J33</f>
        <v>45000</v>
      </c>
      <c r="L33" s="32">
        <f>+K33</f>
        <v>45000</v>
      </c>
      <c r="N33" s="7"/>
    </row>
    <row r="34" spans="1:14" x14ac:dyDescent="0.3">
      <c r="A34" s="7"/>
      <c r="E34" s="1" t="s">
        <v>26</v>
      </c>
      <c r="F34" s="3" t="s">
        <v>2</v>
      </c>
      <c r="G34" s="30">
        <v>0</v>
      </c>
      <c r="H34" s="32">
        <f>+G34+G35*10%</f>
        <v>221.904</v>
      </c>
      <c r="I34" s="32">
        <f>+H34+H35*10%</f>
        <v>336.15775999999994</v>
      </c>
      <c r="J34" s="32">
        <f>+I34+I35*10%</f>
        <v>508.93198820799984</v>
      </c>
      <c r="K34" s="32">
        <f>+J34+J35*10%</f>
        <v>802.22678576663839</v>
      </c>
      <c r="L34" s="32">
        <f>+K34+K35*10%</f>
        <v>1159.6973954707398</v>
      </c>
      <c r="N34" s="7"/>
    </row>
    <row r="35" spans="1:14" x14ac:dyDescent="0.3">
      <c r="A35" s="7"/>
      <c r="E35" s="1" t="s">
        <v>27</v>
      </c>
      <c r="F35" s="3" t="s">
        <v>2</v>
      </c>
      <c r="G35" s="32">
        <f>+PG!G27</f>
        <v>2219.04</v>
      </c>
      <c r="H35" s="32">
        <f>+PG!H27</f>
        <v>1142.5375999999992</v>
      </c>
      <c r="I35" s="32">
        <f>+PG!I27</f>
        <v>1727.7422820799989</v>
      </c>
      <c r="J35" s="32">
        <f>+PG!J27</f>
        <v>2932.9479755863854</v>
      </c>
      <c r="K35" s="32">
        <f>+PG!K27</f>
        <v>3574.7060970410139</v>
      </c>
      <c r="L35" s="32">
        <f>+PG!L27</f>
        <v>3828.7189762298785</v>
      </c>
      <c r="N35" s="7"/>
    </row>
    <row r="36" spans="1:14" x14ac:dyDescent="0.3">
      <c r="A36" s="7"/>
      <c r="D36" s="5"/>
      <c r="E36" s="5" t="s">
        <v>28</v>
      </c>
      <c r="F36" s="6" t="s">
        <v>2</v>
      </c>
      <c r="G36" s="27">
        <v>3000</v>
      </c>
      <c r="H36" s="27">
        <f>+G36+G35-H34+G34-'EFE Indirecto'!H47</f>
        <v>2998.2816000000003</v>
      </c>
      <c r="I36" s="27">
        <f>+H36+H35-I34+H34-'EFE Indirecto'!I47</f>
        <v>2415.9392639999996</v>
      </c>
      <c r="J36" s="27">
        <f>+I36+I35-J34+I34-'EFE Indirecto'!J47</f>
        <v>1191.2721953616001</v>
      </c>
      <c r="K36" s="27">
        <f>+J36+J35-K34+J34-'EFE Indirecto'!K47</f>
        <v>1149.2776120168041</v>
      </c>
      <c r="L36" s="27">
        <f>+K36+K35-L34+K34-'EFE Indirecto'!L47</f>
        <v>218.32565496768621</v>
      </c>
      <c r="N36" s="7"/>
    </row>
    <row r="37" spans="1:14" x14ac:dyDescent="0.3">
      <c r="A37" s="7"/>
      <c r="D37" s="52" t="s">
        <v>29</v>
      </c>
      <c r="E37" s="53"/>
      <c r="F37" s="54" t="s">
        <v>2</v>
      </c>
      <c r="G37" s="56">
        <f t="shared" ref="G37:L37" si="20">+SUM(G33:G36)</f>
        <v>48219.040000000001</v>
      </c>
      <c r="H37" s="56">
        <f t="shared" si="20"/>
        <v>49362.7232</v>
      </c>
      <c r="I37" s="56">
        <f t="shared" si="20"/>
        <v>49479.839306080001</v>
      </c>
      <c r="J37" s="56">
        <f t="shared" si="20"/>
        <v>49633.152159155987</v>
      </c>
      <c r="K37" s="56">
        <f t="shared" si="20"/>
        <v>50526.21049482446</v>
      </c>
      <c r="L37" s="57">
        <f t="shared" si="20"/>
        <v>50206.742026668311</v>
      </c>
      <c r="N37" s="7"/>
    </row>
    <row r="38" spans="1:14" ht="3" customHeight="1" x14ac:dyDescent="0.3">
      <c r="A38" s="7"/>
      <c r="D38" s="10"/>
      <c r="E38" s="9"/>
      <c r="F38" s="11"/>
      <c r="G38" s="31"/>
      <c r="H38" s="31"/>
      <c r="I38" s="31"/>
      <c r="J38" s="31"/>
      <c r="K38" s="31"/>
      <c r="L38" s="31"/>
      <c r="N38" s="7"/>
    </row>
    <row r="39" spans="1:14" ht="17.25" x14ac:dyDescent="0.3">
      <c r="A39" s="7"/>
      <c r="D39" s="64" t="s">
        <v>30</v>
      </c>
      <c r="E39" s="65"/>
      <c r="F39" s="54" t="s">
        <v>2</v>
      </c>
      <c r="G39" s="68">
        <f t="shared" ref="G39:L39" si="21">+G30+G37</f>
        <v>92000</v>
      </c>
      <c r="H39" s="68">
        <f t="shared" si="21"/>
        <v>95473.865600000005</v>
      </c>
      <c r="I39" s="68">
        <f t="shared" si="21"/>
        <v>98706.636848000009</v>
      </c>
      <c r="J39" s="68">
        <f t="shared" si="21"/>
        <v>96372.34947548958</v>
      </c>
      <c r="K39" s="68">
        <f t="shared" si="21"/>
        <v>94596.228182173028</v>
      </c>
      <c r="L39" s="69">
        <f t="shared" si="21"/>
        <v>96517.337612609903</v>
      </c>
      <c r="N39" s="7"/>
    </row>
    <row r="40" spans="1:14" x14ac:dyDescent="0.3">
      <c r="A40" s="7"/>
      <c r="N40" s="7"/>
    </row>
    <row r="41" spans="1:14" x14ac:dyDescent="0.3">
      <c r="A41" s="7"/>
      <c r="D41" s="46" t="s">
        <v>82</v>
      </c>
      <c r="E41" s="47"/>
      <c r="F41" s="48" t="s">
        <v>2</v>
      </c>
      <c r="G41" s="49">
        <f>+G20-G39</f>
        <v>0</v>
      </c>
      <c r="H41" s="49">
        <f t="shared" ref="H41:L41" si="22">+H20-H39</f>
        <v>0</v>
      </c>
      <c r="I41" s="49">
        <f t="shared" si="22"/>
        <v>0</v>
      </c>
      <c r="J41" s="49">
        <f t="shared" si="22"/>
        <v>0</v>
      </c>
      <c r="K41" s="49">
        <f t="shared" si="22"/>
        <v>0</v>
      </c>
      <c r="L41" s="50">
        <f t="shared" si="22"/>
        <v>0</v>
      </c>
      <c r="N41" s="7"/>
    </row>
    <row r="42" spans="1:14" x14ac:dyDescent="0.3">
      <c r="A42" s="7"/>
      <c r="N42" s="7"/>
    </row>
    <row r="43" spans="1:14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</sheetData>
  <mergeCells count="1">
    <mergeCell ref="C5:L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3"/>
  <sheetViews>
    <sheetView showGridLines="0" zoomScale="80" zoomScaleNormal="80" workbookViewId="0">
      <pane ySplit="5" topLeftCell="A8" activePane="bottomLeft" state="frozen"/>
      <selection pane="bottomLeft" activeCell="H13" sqref="H13"/>
    </sheetView>
  </sheetViews>
  <sheetFormatPr baseColWidth="10" defaultColWidth="0" defaultRowHeight="16.5" customHeight="1" zeroHeight="1" x14ac:dyDescent="0.3"/>
  <cols>
    <col min="1" max="4" width="2.7109375" style="1" customWidth="1"/>
    <col min="5" max="5" width="36.28515625" style="1" customWidth="1"/>
    <col min="6" max="6" width="11.42578125" style="1" customWidth="1"/>
    <col min="7" max="7" width="12.85546875" style="1" bestFit="1" customWidth="1"/>
    <col min="8" max="9" width="14.28515625" style="1" bestFit="1" customWidth="1"/>
    <col min="10" max="12" width="13.7109375" style="1" bestFit="1" customWidth="1"/>
    <col min="13" max="14" width="2.7109375" style="1" customWidth="1"/>
    <col min="15" max="16384" width="11.42578125" style="1" hidden="1"/>
  </cols>
  <sheetData>
    <row r="1" spans="1:14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x14ac:dyDescent="0.3">
      <c r="A2" s="7"/>
      <c r="N2" s="7"/>
    </row>
    <row r="3" spans="1:14" x14ac:dyDescent="0.3">
      <c r="A3" s="7"/>
      <c r="C3" s="60" t="s">
        <v>15</v>
      </c>
      <c r="D3" s="60"/>
      <c r="E3" s="60"/>
      <c r="F3" s="61" t="s">
        <v>1</v>
      </c>
      <c r="G3" s="61">
        <v>0</v>
      </c>
      <c r="H3" s="61">
        <f t="shared" ref="H3:L3" si="0">+G3+1</f>
        <v>1</v>
      </c>
      <c r="I3" s="61">
        <f t="shared" si="0"/>
        <v>2</v>
      </c>
      <c r="J3" s="61">
        <f t="shared" si="0"/>
        <v>3</v>
      </c>
      <c r="K3" s="61">
        <f t="shared" si="0"/>
        <v>4</v>
      </c>
      <c r="L3" s="61">
        <f t="shared" si="0"/>
        <v>5</v>
      </c>
      <c r="N3" s="7"/>
    </row>
    <row r="4" spans="1:14" ht="3" customHeight="1" x14ac:dyDescent="0.3">
      <c r="A4" s="7"/>
      <c r="N4" s="7"/>
    </row>
    <row r="5" spans="1:14" x14ac:dyDescent="0.3">
      <c r="A5" s="7"/>
      <c r="C5" s="71" t="s">
        <v>37</v>
      </c>
      <c r="D5" s="72"/>
      <c r="E5" s="72"/>
      <c r="F5" s="72"/>
      <c r="G5" s="72"/>
      <c r="H5" s="72"/>
      <c r="I5" s="72"/>
      <c r="J5" s="72"/>
      <c r="K5" s="72"/>
      <c r="L5" s="73"/>
      <c r="N5" s="7"/>
    </row>
    <row r="6" spans="1:14" x14ac:dyDescent="0.3">
      <c r="A6" s="7"/>
      <c r="D6" s="12" t="s">
        <v>32</v>
      </c>
      <c r="E6" s="1" t="s">
        <v>31</v>
      </c>
      <c r="F6" s="3" t="s">
        <v>2</v>
      </c>
      <c r="G6" s="23">
        <v>120000</v>
      </c>
      <c r="H6" s="23">
        <f>+G6*1.14</f>
        <v>136800</v>
      </c>
      <c r="I6" s="23">
        <f>+H6*1.1</f>
        <v>150480</v>
      </c>
      <c r="J6" s="23">
        <f>+I6*1.1</f>
        <v>165528</v>
      </c>
      <c r="K6" s="23">
        <f>+J6*1.09</f>
        <v>180425.52000000002</v>
      </c>
      <c r="L6" s="23">
        <f>+K6*1.09</f>
        <v>196663.81680000003</v>
      </c>
      <c r="N6" s="7"/>
    </row>
    <row r="7" spans="1:14" x14ac:dyDescent="0.3">
      <c r="A7" s="7"/>
      <c r="D7" s="13" t="s">
        <v>34</v>
      </c>
      <c r="E7" s="5" t="s">
        <v>33</v>
      </c>
      <c r="F7" s="6" t="s">
        <v>2</v>
      </c>
      <c r="G7" s="26">
        <f t="shared" ref="G7:L7" si="1">-G6*3%</f>
        <v>-3600</v>
      </c>
      <c r="H7" s="26">
        <f t="shared" si="1"/>
        <v>-4104</v>
      </c>
      <c r="I7" s="26">
        <f t="shared" si="1"/>
        <v>-4514.3999999999996</v>
      </c>
      <c r="J7" s="26">
        <f t="shared" si="1"/>
        <v>-4965.84</v>
      </c>
      <c r="K7" s="26">
        <f t="shared" si="1"/>
        <v>-5412.7656000000006</v>
      </c>
      <c r="L7" s="26">
        <f t="shared" si="1"/>
        <v>-5899.9145040000003</v>
      </c>
      <c r="N7" s="7"/>
    </row>
    <row r="8" spans="1:14" x14ac:dyDescent="0.3">
      <c r="A8" s="7"/>
      <c r="D8" s="52" t="s">
        <v>35</v>
      </c>
      <c r="E8" s="53"/>
      <c r="F8" s="54" t="s">
        <v>2</v>
      </c>
      <c r="G8" s="59">
        <f t="shared" ref="G8:L8" si="2">+SUM(G6:G7)</f>
        <v>116400</v>
      </c>
      <c r="H8" s="59">
        <f t="shared" si="2"/>
        <v>132696</v>
      </c>
      <c r="I8" s="59">
        <f t="shared" si="2"/>
        <v>145965.6</v>
      </c>
      <c r="J8" s="59">
        <f t="shared" si="2"/>
        <v>160562.16</v>
      </c>
      <c r="K8" s="59">
        <f t="shared" si="2"/>
        <v>175012.75440000001</v>
      </c>
      <c r="L8" s="62">
        <f t="shared" si="2"/>
        <v>190763.90229600004</v>
      </c>
      <c r="N8" s="7"/>
    </row>
    <row r="9" spans="1:14" x14ac:dyDescent="0.3">
      <c r="A9" s="7"/>
      <c r="D9" s="12" t="s">
        <v>34</v>
      </c>
      <c r="E9" s="1" t="s">
        <v>85</v>
      </c>
      <c r="F9" s="3" t="s">
        <v>2</v>
      </c>
      <c r="G9" s="23">
        <v>-91000</v>
      </c>
      <c r="H9" s="23">
        <v>-99645</v>
      </c>
      <c r="I9" s="23">
        <v>-108722.55</v>
      </c>
      <c r="J9" s="23">
        <v>-118627.48200000002</v>
      </c>
      <c r="K9" s="23">
        <v>-129435.24861750001</v>
      </c>
      <c r="L9" s="23">
        <v>-141084.42099307504</v>
      </c>
      <c r="N9" s="7"/>
    </row>
    <row r="10" spans="1:14" x14ac:dyDescent="0.3">
      <c r="A10" s="7"/>
      <c r="D10" s="52" t="s">
        <v>36</v>
      </c>
      <c r="E10" s="53"/>
      <c r="F10" s="54" t="s">
        <v>2</v>
      </c>
      <c r="G10" s="59">
        <f t="shared" ref="G10:L10" si="3">+SUM(G9:G9)</f>
        <v>-91000</v>
      </c>
      <c r="H10" s="59">
        <f t="shared" si="3"/>
        <v>-99645</v>
      </c>
      <c r="I10" s="59">
        <f t="shared" si="3"/>
        <v>-108722.55</v>
      </c>
      <c r="J10" s="59">
        <f t="shared" si="3"/>
        <v>-118627.48200000002</v>
      </c>
      <c r="K10" s="59">
        <f t="shared" si="3"/>
        <v>-129435.24861750001</v>
      </c>
      <c r="L10" s="62">
        <f t="shared" si="3"/>
        <v>-141084.42099307504</v>
      </c>
      <c r="N10" s="7"/>
    </row>
    <row r="11" spans="1:14" x14ac:dyDescent="0.3">
      <c r="A11" s="7"/>
      <c r="D11" s="12" t="s">
        <v>34</v>
      </c>
      <c r="E11" s="1" t="s">
        <v>38</v>
      </c>
      <c r="F11" s="3" t="s">
        <v>2</v>
      </c>
      <c r="G11" s="23">
        <v>-10000</v>
      </c>
      <c r="H11" s="23">
        <v>-11090</v>
      </c>
      <c r="I11" s="23">
        <v>-12302.05</v>
      </c>
      <c r="J11" s="23">
        <v>-13650.24725</v>
      </c>
      <c r="K11" s="23">
        <v>-15150.373101250001</v>
      </c>
      <c r="L11" s="23">
        <v>-16820.101200931251</v>
      </c>
      <c r="N11" s="7"/>
    </row>
    <row r="12" spans="1:14" x14ac:dyDescent="0.3">
      <c r="A12" s="7"/>
      <c r="D12" s="12" t="s">
        <v>34</v>
      </c>
      <c r="E12" s="1" t="s">
        <v>39</v>
      </c>
      <c r="F12" s="3" t="s">
        <v>2</v>
      </c>
      <c r="G12" s="23">
        <v>-11308</v>
      </c>
      <c r="H12" s="23">
        <v>-12625.720000000001</v>
      </c>
      <c r="I12" s="23">
        <v>-14098.034800000003</v>
      </c>
      <c r="J12" s="23">
        <v>-15743.177932000006</v>
      </c>
      <c r="K12" s="23">
        <v>-17581.542345880007</v>
      </c>
      <c r="L12" s="23">
        <v>-19635.936965009212</v>
      </c>
      <c r="N12" s="7"/>
    </row>
    <row r="13" spans="1:14" x14ac:dyDescent="0.3">
      <c r="A13" s="7"/>
      <c r="D13" s="12" t="s">
        <v>34</v>
      </c>
      <c r="E13" s="1" t="s">
        <v>40</v>
      </c>
      <c r="F13" s="3" t="s">
        <v>2</v>
      </c>
      <c r="G13" s="1">
        <v>0</v>
      </c>
      <c r="H13" s="23">
        <f>+BG!H12-BG!G12</f>
        <v>-4000</v>
      </c>
      <c r="I13" s="23">
        <f>+BG!I12-BG!H12</f>
        <v>-5000</v>
      </c>
      <c r="J13" s="23">
        <f>+BG!J12-BG!I12</f>
        <v>-5540</v>
      </c>
      <c r="K13" s="23">
        <f>+BG!K12-BG!J12</f>
        <v>-5540</v>
      </c>
      <c r="L13" s="23">
        <f>+BG!L12-BG!K12</f>
        <v>-5540</v>
      </c>
      <c r="N13" s="7"/>
    </row>
    <row r="14" spans="1:14" x14ac:dyDescent="0.3">
      <c r="A14" s="7"/>
      <c r="D14" s="13" t="s">
        <v>34</v>
      </c>
      <c r="E14" s="5" t="s">
        <v>41</v>
      </c>
      <c r="F14" s="6" t="s">
        <v>2</v>
      </c>
      <c r="G14" s="5">
        <v>0</v>
      </c>
      <c r="H14" s="26">
        <f>+BG!H15-BG!G15</f>
        <v>-2000</v>
      </c>
      <c r="I14" s="26">
        <f>+BG!I15-BG!H15</f>
        <v>-2000</v>
      </c>
      <c r="J14" s="26">
        <f>+BG!J15-BG!I15</f>
        <v>-2000</v>
      </c>
      <c r="K14" s="26">
        <f>+BG!K15-BG!J15</f>
        <v>-2000</v>
      </c>
      <c r="L14" s="26">
        <f>+BG!L15-BG!K15</f>
        <v>-2000</v>
      </c>
      <c r="N14" s="7"/>
    </row>
    <row r="15" spans="1:14" x14ac:dyDescent="0.3">
      <c r="A15" s="7"/>
      <c r="D15" s="52" t="s">
        <v>42</v>
      </c>
      <c r="E15" s="53"/>
      <c r="F15" s="54" t="s">
        <v>2</v>
      </c>
      <c r="G15" s="59">
        <f t="shared" ref="G15:L15" si="4">+SUM(G11:G14)</f>
        <v>-21308</v>
      </c>
      <c r="H15" s="59">
        <f t="shared" si="4"/>
        <v>-29715.72</v>
      </c>
      <c r="I15" s="59">
        <f t="shared" si="4"/>
        <v>-33400.084800000004</v>
      </c>
      <c r="J15" s="59">
        <f t="shared" si="4"/>
        <v>-36933.425182000006</v>
      </c>
      <c r="K15" s="59">
        <f t="shared" si="4"/>
        <v>-40271.915447130006</v>
      </c>
      <c r="L15" s="62">
        <f t="shared" si="4"/>
        <v>-43996.038165940467</v>
      </c>
      <c r="N15" s="7"/>
    </row>
    <row r="16" spans="1:14" ht="2.1" customHeight="1" x14ac:dyDescent="0.3">
      <c r="A16" s="7"/>
      <c r="D16" s="10"/>
      <c r="E16" s="9"/>
      <c r="F16" s="11"/>
      <c r="G16" s="25"/>
      <c r="H16" s="25"/>
      <c r="I16" s="25"/>
      <c r="J16" s="25"/>
      <c r="K16" s="25"/>
      <c r="L16" s="25"/>
      <c r="N16" s="7"/>
    </row>
    <row r="17" spans="1:14" ht="17.25" x14ac:dyDescent="0.3">
      <c r="A17" s="7"/>
      <c r="D17" s="64" t="s">
        <v>43</v>
      </c>
      <c r="E17" s="65"/>
      <c r="F17" s="54" t="s">
        <v>2</v>
      </c>
      <c r="G17" s="66">
        <f t="shared" ref="G17:L17" si="5">+G8+G10+G15</f>
        <v>4092</v>
      </c>
      <c r="H17" s="66">
        <f t="shared" si="5"/>
        <v>3335.2799999999988</v>
      </c>
      <c r="I17" s="66">
        <f t="shared" si="5"/>
        <v>3842.9651999999987</v>
      </c>
      <c r="J17" s="66">
        <f t="shared" si="5"/>
        <v>5001.252817999979</v>
      </c>
      <c r="K17" s="66">
        <f t="shared" si="5"/>
        <v>5305.5903353699905</v>
      </c>
      <c r="L17" s="67">
        <f t="shared" si="5"/>
        <v>5683.4431369845406</v>
      </c>
      <c r="N17" s="7"/>
    </row>
    <row r="18" spans="1:14" ht="3" customHeight="1" x14ac:dyDescent="0.3">
      <c r="A18" s="7"/>
      <c r="D18" s="8"/>
      <c r="E18" s="8"/>
      <c r="F18" s="8"/>
      <c r="G18" s="8"/>
      <c r="H18" s="8"/>
      <c r="I18" s="8"/>
      <c r="J18" s="8"/>
      <c r="K18" s="8"/>
      <c r="L18" s="8"/>
      <c r="N18" s="7"/>
    </row>
    <row r="19" spans="1:14" x14ac:dyDescent="0.3">
      <c r="A19" s="7"/>
      <c r="D19" s="12" t="s">
        <v>32</v>
      </c>
      <c r="E19" s="1" t="s">
        <v>44</v>
      </c>
      <c r="F19" s="3" t="s">
        <v>2</v>
      </c>
      <c r="G19" s="1">
        <v>0</v>
      </c>
      <c r="H19" s="23">
        <f>+BG!G7*4%</f>
        <v>320</v>
      </c>
      <c r="I19" s="23">
        <f>+BG!H7*4%</f>
        <v>35.754623999999716</v>
      </c>
      <c r="J19" s="23">
        <f>+BG!I7*4%</f>
        <v>26.281473919999527</v>
      </c>
      <c r="K19" s="23">
        <f>+BG!J7*4%</f>
        <v>29.791899019582534</v>
      </c>
      <c r="L19" s="23">
        <f>+BG!K7*4%</f>
        <v>31.062797686919851</v>
      </c>
      <c r="N19" s="7"/>
    </row>
    <row r="20" spans="1:14" x14ac:dyDescent="0.3">
      <c r="A20" s="7"/>
      <c r="D20" s="13" t="s">
        <v>34</v>
      </c>
      <c r="E20" s="5" t="s">
        <v>45</v>
      </c>
      <c r="F20" s="6" t="s">
        <v>2</v>
      </c>
      <c r="G20" s="26">
        <v>-780</v>
      </c>
      <c r="H20" s="26">
        <v>-1950</v>
      </c>
      <c r="I20" s="26">
        <v>-1300</v>
      </c>
      <c r="J20" s="26">
        <v>-650</v>
      </c>
      <c r="K20" s="26">
        <v>0</v>
      </c>
      <c r="L20" s="26">
        <v>0</v>
      </c>
      <c r="N20" s="7"/>
    </row>
    <row r="21" spans="1:14" x14ac:dyDescent="0.3">
      <c r="A21" s="7"/>
      <c r="D21" s="52" t="s">
        <v>46</v>
      </c>
      <c r="E21" s="53"/>
      <c r="F21" s="54" t="s">
        <v>2</v>
      </c>
      <c r="G21" s="59">
        <f t="shared" ref="G21:L21" si="6">+SUM(G19:G20)</f>
        <v>-780</v>
      </c>
      <c r="H21" s="59">
        <f t="shared" si="6"/>
        <v>-1630</v>
      </c>
      <c r="I21" s="59">
        <f t="shared" si="6"/>
        <v>-1264.2453760000003</v>
      </c>
      <c r="J21" s="59">
        <f t="shared" si="6"/>
        <v>-623.71852608000052</v>
      </c>
      <c r="K21" s="59">
        <f t="shared" si="6"/>
        <v>29.791899019582534</v>
      </c>
      <c r="L21" s="62">
        <f t="shared" si="6"/>
        <v>31.062797686919851</v>
      </c>
      <c r="N21" s="7"/>
    </row>
    <row r="22" spans="1:14" ht="2.1" customHeight="1" x14ac:dyDescent="0.3">
      <c r="A22" s="7"/>
      <c r="D22" s="10"/>
      <c r="E22" s="9"/>
      <c r="F22" s="11"/>
      <c r="G22" s="24"/>
      <c r="H22" s="24"/>
      <c r="I22" s="24"/>
      <c r="J22" s="24"/>
      <c r="K22" s="24"/>
      <c r="L22" s="24"/>
      <c r="N22" s="7"/>
    </row>
    <row r="23" spans="1:14" ht="17.25" x14ac:dyDescent="0.3">
      <c r="A23" s="7"/>
      <c r="D23" s="64" t="s">
        <v>47</v>
      </c>
      <c r="E23" s="65"/>
      <c r="F23" s="54" t="s">
        <v>2</v>
      </c>
      <c r="G23" s="66">
        <f t="shared" ref="G23:L23" si="7">+G17+G21</f>
        <v>3312</v>
      </c>
      <c r="H23" s="66">
        <f t="shared" si="7"/>
        <v>1705.2799999999988</v>
      </c>
      <c r="I23" s="66">
        <f t="shared" si="7"/>
        <v>2578.7198239999984</v>
      </c>
      <c r="J23" s="66">
        <f t="shared" si="7"/>
        <v>4377.5342919199784</v>
      </c>
      <c r="K23" s="66">
        <f t="shared" si="7"/>
        <v>5335.3822343895727</v>
      </c>
      <c r="L23" s="67">
        <f t="shared" si="7"/>
        <v>5714.5059346714606</v>
      </c>
      <c r="N23" s="7"/>
    </row>
    <row r="24" spans="1:14" ht="3" customHeight="1" x14ac:dyDescent="0.3">
      <c r="A24" s="7"/>
      <c r="D24" s="8"/>
      <c r="E24" s="8"/>
      <c r="F24" s="8"/>
      <c r="G24" s="8"/>
      <c r="H24" s="8"/>
      <c r="I24" s="8"/>
      <c r="J24" s="8"/>
      <c r="K24" s="8"/>
      <c r="L24" s="8"/>
      <c r="N24" s="7"/>
    </row>
    <row r="25" spans="1:14" x14ac:dyDescent="0.3">
      <c r="A25" s="7"/>
      <c r="D25" s="13" t="s">
        <v>34</v>
      </c>
      <c r="E25" s="5" t="s">
        <v>48</v>
      </c>
      <c r="F25" s="6" t="s">
        <v>2</v>
      </c>
      <c r="G25" s="26">
        <f>-G23*33%</f>
        <v>-1092.96</v>
      </c>
      <c r="H25" s="26">
        <f t="shared" ref="H25:L25" si="8">-H23*33%</f>
        <v>-562.74239999999963</v>
      </c>
      <c r="I25" s="26">
        <f t="shared" si="8"/>
        <v>-850.97754191999957</v>
      </c>
      <c r="J25" s="26">
        <f t="shared" si="8"/>
        <v>-1444.586316333593</v>
      </c>
      <c r="K25" s="26">
        <f t="shared" si="8"/>
        <v>-1760.676137348559</v>
      </c>
      <c r="L25" s="26">
        <f t="shared" si="8"/>
        <v>-1885.7869584415821</v>
      </c>
      <c r="N25" s="7"/>
    </row>
    <row r="26" spans="1:14" ht="3" customHeight="1" x14ac:dyDescent="0.3">
      <c r="A26" s="7"/>
      <c r="D26" s="10"/>
      <c r="E26" s="9"/>
      <c r="F26" s="11"/>
      <c r="G26" s="24"/>
      <c r="H26" s="24"/>
      <c r="I26" s="24"/>
      <c r="J26" s="24"/>
      <c r="K26" s="24"/>
      <c r="L26" s="24"/>
      <c r="N26" s="7"/>
    </row>
    <row r="27" spans="1:14" ht="17.25" x14ac:dyDescent="0.3">
      <c r="A27" s="7"/>
      <c r="D27" s="64" t="s">
        <v>49</v>
      </c>
      <c r="E27" s="65"/>
      <c r="F27" s="54" t="s">
        <v>2</v>
      </c>
      <c r="G27" s="66">
        <f>+G23+G25</f>
        <v>2219.04</v>
      </c>
      <c r="H27" s="66">
        <f t="shared" ref="H27:L27" si="9">+H23+H25</f>
        <v>1142.5375999999992</v>
      </c>
      <c r="I27" s="66">
        <f t="shared" si="9"/>
        <v>1727.7422820799989</v>
      </c>
      <c r="J27" s="66">
        <f t="shared" si="9"/>
        <v>2932.9479755863854</v>
      </c>
      <c r="K27" s="66">
        <f t="shared" si="9"/>
        <v>3574.7060970410139</v>
      </c>
      <c r="L27" s="67">
        <f t="shared" si="9"/>
        <v>3828.7189762298785</v>
      </c>
      <c r="N27" s="7"/>
    </row>
    <row r="28" spans="1:14" x14ac:dyDescent="0.3">
      <c r="A28" s="7"/>
      <c r="G28" s="23"/>
      <c r="H28" s="23"/>
      <c r="I28" s="23"/>
      <c r="J28" s="23"/>
      <c r="K28" s="23"/>
      <c r="L28" s="23"/>
      <c r="N28" s="7"/>
    </row>
    <row r="29" spans="1:14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43" ht="16.5" customHeight="1" x14ac:dyDescent="0.3"/>
  </sheetData>
  <mergeCells count="1">
    <mergeCell ref="C5:L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77"/>
  <sheetViews>
    <sheetView showGridLines="0" zoomScale="80" zoomScaleNormal="80" workbookViewId="0">
      <pane ySplit="5" topLeftCell="A6" activePane="bottomLeft" state="frozen"/>
      <selection pane="bottomLeft" activeCell="I8" sqref="I8"/>
    </sheetView>
  </sheetViews>
  <sheetFormatPr baseColWidth="10" defaultColWidth="0" defaultRowHeight="16.5" customHeight="1" zeroHeight="1" x14ac:dyDescent="0.3"/>
  <cols>
    <col min="1" max="3" width="2.7109375" style="1" customWidth="1"/>
    <col min="4" max="4" width="5" style="1" customWidth="1"/>
    <col min="5" max="5" width="45" style="1" customWidth="1"/>
    <col min="6" max="6" width="11.42578125" style="1" customWidth="1"/>
    <col min="7" max="7" width="13.42578125" style="1" bestFit="1" customWidth="1"/>
    <col min="8" max="8" width="12.42578125" style="1" bestFit="1" customWidth="1"/>
    <col min="9" max="9" width="11.5703125" style="1" bestFit="1" customWidth="1"/>
    <col min="10" max="10" width="12.42578125" style="1" bestFit="1" customWidth="1"/>
    <col min="11" max="11" width="11.5703125" style="1" bestFit="1" customWidth="1"/>
    <col min="12" max="12" width="12.85546875" style="1" bestFit="1" customWidth="1"/>
    <col min="13" max="14" width="2.7109375" style="1" customWidth="1"/>
    <col min="15" max="16384" width="11.42578125" style="1" hidden="1"/>
  </cols>
  <sheetData>
    <row r="1" spans="1:14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x14ac:dyDescent="0.3">
      <c r="A2" s="7"/>
      <c r="N2" s="7"/>
    </row>
    <row r="3" spans="1:14" x14ac:dyDescent="0.3">
      <c r="A3" s="7"/>
      <c r="C3" s="60" t="s">
        <v>15</v>
      </c>
      <c r="D3" s="60"/>
      <c r="E3" s="60"/>
      <c r="F3" s="61" t="s">
        <v>1</v>
      </c>
      <c r="G3" s="61">
        <v>0</v>
      </c>
      <c r="H3" s="61">
        <f t="shared" ref="H3:L3" si="0">+G3+1</f>
        <v>1</v>
      </c>
      <c r="I3" s="61">
        <f t="shared" si="0"/>
        <v>2</v>
      </c>
      <c r="J3" s="61">
        <f t="shared" si="0"/>
        <v>3</v>
      </c>
      <c r="K3" s="61">
        <f t="shared" si="0"/>
        <v>4</v>
      </c>
      <c r="L3" s="61">
        <f t="shared" si="0"/>
        <v>5</v>
      </c>
      <c r="N3" s="7"/>
    </row>
    <row r="4" spans="1:14" ht="3" customHeight="1" x14ac:dyDescent="0.3">
      <c r="A4" s="7"/>
      <c r="N4" s="7"/>
    </row>
    <row r="5" spans="1:14" x14ac:dyDescent="0.3">
      <c r="A5" s="7"/>
      <c r="C5" s="71" t="s">
        <v>50</v>
      </c>
      <c r="D5" s="72"/>
      <c r="E5" s="72"/>
      <c r="F5" s="72"/>
      <c r="G5" s="72"/>
      <c r="H5" s="72"/>
      <c r="I5" s="72"/>
      <c r="J5" s="72"/>
      <c r="K5" s="72"/>
      <c r="L5" s="73"/>
      <c r="N5" s="7"/>
    </row>
    <row r="6" spans="1:14" x14ac:dyDescent="0.3">
      <c r="A6" s="7"/>
      <c r="D6" s="2" t="s">
        <v>32</v>
      </c>
      <c r="E6" s="1" t="s">
        <v>31</v>
      </c>
      <c r="F6" s="3" t="s">
        <v>2</v>
      </c>
      <c r="G6" s="18"/>
      <c r="H6" s="32"/>
      <c r="I6" s="32"/>
      <c r="J6" s="32"/>
      <c r="K6" s="32"/>
      <c r="L6" s="32"/>
      <c r="N6" s="7"/>
    </row>
    <row r="7" spans="1:14" x14ac:dyDescent="0.3">
      <c r="A7" s="7"/>
      <c r="D7" s="2" t="s">
        <v>34</v>
      </c>
      <c r="E7" s="1" t="s">
        <v>33</v>
      </c>
      <c r="F7" s="3" t="s">
        <v>2</v>
      </c>
      <c r="G7" s="18"/>
      <c r="H7" s="32"/>
      <c r="I7" s="32"/>
      <c r="J7" s="32"/>
      <c r="K7" s="32"/>
      <c r="L7" s="32"/>
      <c r="N7" s="7"/>
    </row>
    <row r="8" spans="1:14" x14ac:dyDescent="0.3">
      <c r="A8" s="7"/>
      <c r="D8" s="2" t="s">
        <v>34</v>
      </c>
      <c r="E8" s="1" t="s">
        <v>85</v>
      </c>
      <c r="F8" s="3" t="s">
        <v>2</v>
      </c>
      <c r="G8" s="18"/>
      <c r="H8" s="32"/>
      <c r="I8" s="32"/>
      <c r="J8" s="32"/>
      <c r="K8" s="32"/>
      <c r="L8" s="32"/>
      <c r="N8" s="7"/>
    </row>
    <row r="9" spans="1:14" x14ac:dyDescent="0.3">
      <c r="A9" s="7"/>
      <c r="D9" s="2" t="s">
        <v>34</v>
      </c>
      <c r="E9" s="1" t="s">
        <v>38</v>
      </c>
      <c r="F9" s="3" t="s">
        <v>2</v>
      </c>
      <c r="G9" s="18"/>
      <c r="H9" s="32"/>
      <c r="I9" s="32"/>
      <c r="J9" s="32"/>
      <c r="K9" s="32"/>
      <c r="L9" s="32"/>
      <c r="N9" s="7"/>
    </row>
    <row r="10" spans="1:14" x14ac:dyDescent="0.3">
      <c r="A10" s="7"/>
      <c r="D10" s="17" t="s">
        <v>34</v>
      </c>
      <c r="E10" s="5" t="s">
        <v>39</v>
      </c>
      <c r="F10" s="6" t="s">
        <v>2</v>
      </c>
      <c r="G10" s="19"/>
      <c r="H10" s="27"/>
      <c r="I10" s="27"/>
      <c r="J10" s="27"/>
      <c r="K10" s="27"/>
      <c r="L10" s="27"/>
      <c r="N10" s="7"/>
    </row>
    <row r="11" spans="1:14" x14ac:dyDescent="0.3">
      <c r="A11" s="7"/>
      <c r="D11" s="14" t="s">
        <v>51</v>
      </c>
      <c r="E11" s="15"/>
      <c r="F11" s="16" t="s">
        <v>2</v>
      </c>
      <c r="G11" s="20"/>
      <c r="H11" s="33"/>
      <c r="I11" s="33"/>
      <c r="J11" s="33"/>
      <c r="K11" s="33"/>
      <c r="L11" s="33"/>
      <c r="N11" s="7"/>
    </row>
    <row r="12" spans="1:14" x14ac:dyDescent="0.3">
      <c r="A12" s="7"/>
      <c r="D12" s="2" t="s">
        <v>52</v>
      </c>
      <c r="E12" s="1" t="s">
        <v>53</v>
      </c>
      <c r="F12" s="3" t="s">
        <v>2</v>
      </c>
      <c r="G12" s="18"/>
      <c r="H12" s="32"/>
      <c r="I12" s="32"/>
      <c r="J12" s="32"/>
      <c r="K12" s="32"/>
      <c r="L12" s="32"/>
      <c r="N12" s="7"/>
    </row>
    <row r="13" spans="1:14" x14ac:dyDescent="0.3">
      <c r="A13" s="7"/>
      <c r="D13" s="17" t="s">
        <v>34</v>
      </c>
      <c r="E13" s="5" t="s">
        <v>54</v>
      </c>
      <c r="F13" s="6" t="s">
        <v>2</v>
      </c>
      <c r="G13" s="19"/>
      <c r="H13" s="27"/>
      <c r="I13" s="27"/>
      <c r="J13" s="27"/>
      <c r="K13" s="27"/>
      <c r="L13" s="27"/>
      <c r="N13" s="7"/>
    </row>
    <row r="14" spans="1:14" x14ac:dyDescent="0.3">
      <c r="A14" s="7"/>
      <c r="D14" s="52" t="s">
        <v>55</v>
      </c>
      <c r="E14" s="53"/>
      <c r="F14" s="54" t="s">
        <v>2</v>
      </c>
      <c r="G14" s="55"/>
      <c r="H14" s="56">
        <f t="shared" ref="H14:L14" si="1">+SUM(H11:H13)</f>
        <v>0</v>
      </c>
      <c r="I14" s="56">
        <f t="shared" si="1"/>
        <v>0</v>
      </c>
      <c r="J14" s="56">
        <f t="shared" si="1"/>
        <v>0</v>
      </c>
      <c r="K14" s="56">
        <f t="shared" si="1"/>
        <v>0</v>
      </c>
      <c r="L14" s="57">
        <f t="shared" si="1"/>
        <v>0</v>
      </c>
      <c r="N14" s="7"/>
    </row>
    <row r="15" spans="1:14" x14ac:dyDescent="0.3">
      <c r="A15" s="7"/>
      <c r="D15" s="2" t="s">
        <v>52</v>
      </c>
      <c r="E15" s="1" t="s">
        <v>56</v>
      </c>
      <c r="F15" s="3" t="s">
        <v>2</v>
      </c>
      <c r="G15" s="18"/>
      <c r="H15" s="32"/>
      <c r="I15" s="32"/>
      <c r="J15" s="32"/>
      <c r="K15" s="32"/>
      <c r="L15" s="32"/>
      <c r="N15" s="7"/>
    </row>
    <row r="16" spans="1:14" x14ac:dyDescent="0.3">
      <c r="A16" s="7"/>
      <c r="D16" s="2" t="s">
        <v>52</v>
      </c>
      <c r="E16" s="1" t="s">
        <v>69</v>
      </c>
      <c r="F16" s="3" t="s">
        <v>2</v>
      </c>
      <c r="G16" s="18"/>
      <c r="H16" s="32"/>
      <c r="I16" s="32"/>
      <c r="J16" s="32"/>
      <c r="K16" s="32"/>
      <c r="L16" s="32"/>
      <c r="N16" s="7"/>
    </row>
    <row r="17" spans="1:14" x14ac:dyDescent="0.3">
      <c r="A17" s="7"/>
      <c r="D17" s="17" t="s">
        <v>52</v>
      </c>
      <c r="E17" s="5" t="s">
        <v>57</v>
      </c>
      <c r="F17" s="6" t="s">
        <v>2</v>
      </c>
      <c r="G17" s="19"/>
      <c r="H17" s="27"/>
      <c r="I17" s="27"/>
      <c r="J17" s="27"/>
      <c r="K17" s="27"/>
      <c r="L17" s="27"/>
      <c r="N17" s="7"/>
    </row>
    <row r="18" spans="1:14" x14ac:dyDescent="0.3">
      <c r="A18" s="7"/>
      <c r="D18" s="52" t="s">
        <v>58</v>
      </c>
      <c r="E18" s="53"/>
      <c r="F18" s="54" t="s">
        <v>2</v>
      </c>
      <c r="G18" s="55"/>
      <c r="H18" s="56">
        <f>+SUM(H15:H17)</f>
        <v>0</v>
      </c>
      <c r="I18" s="56">
        <f>+SUM(I15:I17)</f>
        <v>0</v>
      </c>
      <c r="J18" s="56">
        <f>+SUM(J15:J17)</f>
        <v>0</v>
      </c>
      <c r="K18" s="56">
        <f>+SUM(K15:K17)</f>
        <v>0</v>
      </c>
      <c r="L18" s="57">
        <f>+SUM(L15:L17)</f>
        <v>0</v>
      </c>
      <c r="N18" s="7"/>
    </row>
    <row r="19" spans="1:14" x14ac:dyDescent="0.3">
      <c r="A19" s="7"/>
      <c r="D19" s="2" t="s">
        <v>52</v>
      </c>
      <c r="E19" s="1" t="s">
        <v>70</v>
      </c>
      <c r="F19" s="3" t="s">
        <v>2</v>
      </c>
      <c r="G19" s="18"/>
      <c r="H19" s="32"/>
      <c r="I19" s="32"/>
      <c r="J19" s="32"/>
      <c r="K19" s="32"/>
      <c r="L19" s="32"/>
      <c r="N19" s="7"/>
    </row>
    <row r="20" spans="1:14" x14ac:dyDescent="0.3">
      <c r="A20" s="7"/>
      <c r="D20" s="2" t="s">
        <v>32</v>
      </c>
      <c r="E20" s="1" t="s">
        <v>44</v>
      </c>
      <c r="F20" s="3" t="s">
        <v>2</v>
      </c>
      <c r="G20" s="18"/>
      <c r="H20" s="32"/>
      <c r="I20" s="32"/>
      <c r="J20" s="32"/>
      <c r="K20" s="32"/>
      <c r="L20" s="32"/>
      <c r="N20" s="7"/>
    </row>
    <row r="21" spans="1:14" x14ac:dyDescent="0.3">
      <c r="A21" s="7"/>
      <c r="D21" s="2" t="s">
        <v>34</v>
      </c>
      <c r="E21" s="1" t="s">
        <v>45</v>
      </c>
      <c r="F21" s="3" t="s">
        <v>2</v>
      </c>
      <c r="G21" s="18"/>
      <c r="H21" s="32"/>
      <c r="I21" s="32"/>
      <c r="J21" s="32"/>
      <c r="K21" s="32"/>
      <c r="L21" s="32"/>
      <c r="N21" s="7"/>
    </row>
    <row r="22" spans="1:14" x14ac:dyDescent="0.3">
      <c r="A22" s="7"/>
      <c r="D22" s="2" t="s">
        <v>32</v>
      </c>
      <c r="E22" s="1" t="s">
        <v>59</v>
      </c>
      <c r="F22" s="3" t="s">
        <v>2</v>
      </c>
      <c r="G22" s="18"/>
      <c r="H22" s="32"/>
      <c r="I22" s="32"/>
      <c r="J22" s="32"/>
      <c r="K22" s="32"/>
      <c r="L22" s="32"/>
      <c r="N22" s="7"/>
    </row>
    <row r="23" spans="1:14" x14ac:dyDescent="0.3">
      <c r="A23" s="7"/>
      <c r="D23" s="17" t="s">
        <v>34</v>
      </c>
      <c r="E23" s="5" t="s">
        <v>60</v>
      </c>
      <c r="F23" s="6" t="s">
        <v>2</v>
      </c>
      <c r="G23" s="19"/>
      <c r="H23" s="27"/>
      <c r="I23" s="27"/>
      <c r="J23" s="27"/>
      <c r="K23" s="27"/>
      <c r="L23" s="27"/>
      <c r="N23" s="7"/>
    </row>
    <row r="24" spans="1:14" x14ac:dyDescent="0.3">
      <c r="A24" s="7"/>
      <c r="D24" s="52" t="s">
        <v>61</v>
      </c>
      <c r="E24" s="53"/>
      <c r="F24" s="54" t="s">
        <v>2</v>
      </c>
      <c r="G24" s="58"/>
      <c r="H24" s="56">
        <f>+SUM(H19:H23)</f>
        <v>0</v>
      </c>
      <c r="I24" s="56">
        <f>+SUM(I19:I23)</f>
        <v>0</v>
      </c>
      <c r="J24" s="56">
        <f>+SUM(J19:J23)</f>
        <v>0</v>
      </c>
      <c r="K24" s="56">
        <f>+SUM(K19:K23)</f>
        <v>0</v>
      </c>
      <c r="L24" s="57">
        <f>+SUM(L19:L23)</f>
        <v>0</v>
      </c>
      <c r="N24" s="7"/>
    </row>
    <row r="25" spans="1:14" x14ac:dyDescent="0.3">
      <c r="A25" s="7"/>
      <c r="D25" s="52" t="s">
        <v>62</v>
      </c>
      <c r="E25" s="53"/>
      <c r="F25" s="54" t="s">
        <v>2</v>
      </c>
      <c r="G25" s="56"/>
      <c r="H25" s="56">
        <f>+H14+H18+H24</f>
        <v>0</v>
      </c>
      <c r="I25" s="56">
        <f>+I14+I18+I24</f>
        <v>0</v>
      </c>
      <c r="J25" s="56">
        <f>+J14+J18+J24</f>
        <v>0</v>
      </c>
      <c r="K25" s="56">
        <f>+K14+K18+K24</f>
        <v>0</v>
      </c>
      <c r="L25" s="57">
        <f>+L14+L18+L24</f>
        <v>0</v>
      </c>
      <c r="N25" s="7"/>
    </row>
    <row r="26" spans="1:14" x14ac:dyDescent="0.3">
      <c r="A26" s="7"/>
      <c r="D26" s="52" t="s">
        <v>63</v>
      </c>
      <c r="E26" s="53"/>
      <c r="F26" s="54" t="s">
        <v>2</v>
      </c>
      <c r="G26" s="58"/>
      <c r="H26" s="56">
        <f t="shared" ref="H26:L26" si="2">+G27</f>
        <v>8000</v>
      </c>
      <c r="I26" s="56">
        <f t="shared" si="2"/>
        <v>8000</v>
      </c>
      <c r="J26" s="56">
        <f t="shared" si="2"/>
        <v>8000</v>
      </c>
      <c r="K26" s="56">
        <f t="shared" si="2"/>
        <v>8000</v>
      </c>
      <c r="L26" s="57">
        <f t="shared" si="2"/>
        <v>8000</v>
      </c>
      <c r="N26" s="7"/>
    </row>
    <row r="27" spans="1:14" x14ac:dyDescent="0.3">
      <c r="A27" s="7"/>
      <c r="D27" s="52" t="s">
        <v>64</v>
      </c>
      <c r="E27" s="53"/>
      <c r="F27" s="54" t="s">
        <v>2</v>
      </c>
      <c r="G27" s="59">
        <f>+BG!G7</f>
        <v>8000</v>
      </c>
      <c r="H27" s="56">
        <f t="shared" ref="H27:L27" si="3">+H25+H26</f>
        <v>8000</v>
      </c>
      <c r="I27" s="56">
        <f t="shared" si="3"/>
        <v>8000</v>
      </c>
      <c r="J27" s="56">
        <f t="shared" si="3"/>
        <v>8000</v>
      </c>
      <c r="K27" s="56">
        <f t="shared" si="3"/>
        <v>8000</v>
      </c>
      <c r="L27" s="57">
        <f t="shared" si="3"/>
        <v>8000</v>
      </c>
      <c r="N27" s="7"/>
    </row>
    <row r="28" spans="1:14" x14ac:dyDescent="0.3">
      <c r="A28" s="7"/>
      <c r="N28" s="7"/>
    </row>
    <row r="29" spans="1:14" x14ac:dyDescent="0.3">
      <c r="A29" s="7"/>
      <c r="C29" s="71" t="s">
        <v>65</v>
      </c>
      <c r="D29" s="72"/>
      <c r="E29" s="72"/>
      <c r="F29" s="72"/>
      <c r="G29" s="72"/>
      <c r="H29" s="72"/>
      <c r="I29" s="72"/>
      <c r="J29" s="72"/>
      <c r="K29" s="72"/>
      <c r="L29" s="73"/>
      <c r="N29" s="7"/>
    </row>
    <row r="30" spans="1:14" x14ac:dyDescent="0.3">
      <c r="A30" s="7"/>
      <c r="D30" s="2" t="s">
        <v>32</v>
      </c>
      <c r="E30" s="1" t="s">
        <v>4</v>
      </c>
      <c r="F30" s="3" t="s">
        <v>2</v>
      </c>
      <c r="G30" s="23"/>
      <c r="H30" s="23"/>
      <c r="I30" s="23"/>
      <c r="J30" s="23"/>
      <c r="K30" s="23"/>
      <c r="L30" s="23"/>
      <c r="N30" s="7"/>
    </row>
    <row r="31" spans="1:14" x14ac:dyDescent="0.3">
      <c r="A31" s="7"/>
      <c r="D31" s="2" t="s">
        <v>32</v>
      </c>
      <c r="E31" s="1" t="s">
        <v>5</v>
      </c>
      <c r="F31" s="3" t="s">
        <v>2</v>
      </c>
      <c r="G31" s="23"/>
      <c r="H31" s="23"/>
      <c r="I31" s="23"/>
      <c r="J31" s="23"/>
      <c r="K31" s="23"/>
      <c r="L31" s="23"/>
      <c r="N31" s="7"/>
    </row>
    <row r="32" spans="1:14" x14ac:dyDescent="0.3">
      <c r="A32" s="7"/>
      <c r="D32" s="2" t="s">
        <v>34</v>
      </c>
      <c r="E32" s="1" t="s">
        <v>19</v>
      </c>
      <c r="F32" s="3" t="s">
        <v>2</v>
      </c>
      <c r="G32" s="23"/>
      <c r="H32" s="23"/>
      <c r="I32" s="23"/>
      <c r="J32" s="23"/>
      <c r="K32" s="23"/>
      <c r="L32" s="23"/>
      <c r="N32" s="7"/>
    </row>
    <row r="33" spans="1:14" x14ac:dyDescent="0.3">
      <c r="A33" s="7"/>
      <c r="D33" s="17" t="s">
        <v>34</v>
      </c>
      <c r="E33" s="5" t="s">
        <v>17</v>
      </c>
      <c r="F33" s="6" t="s">
        <v>2</v>
      </c>
      <c r="G33" s="26"/>
      <c r="H33" s="26"/>
      <c r="I33" s="26"/>
      <c r="J33" s="26"/>
      <c r="K33" s="26"/>
      <c r="L33" s="26"/>
      <c r="N33" s="7"/>
    </row>
    <row r="34" spans="1:14" x14ac:dyDescent="0.3">
      <c r="A34" s="7"/>
      <c r="D34" s="52" t="s">
        <v>86</v>
      </c>
      <c r="E34" s="53"/>
      <c r="F34" s="54" t="s">
        <v>2</v>
      </c>
      <c r="G34" s="59">
        <f t="shared" ref="G34:L34" si="4">+SUM(G30:G33)</f>
        <v>0</v>
      </c>
      <c r="H34" s="59">
        <f t="shared" si="4"/>
        <v>0</v>
      </c>
      <c r="I34" s="59">
        <f t="shared" si="4"/>
        <v>0</v>
      </c>
      <c r="J34" s="59">
        <f t="shared" si="4"/>
        <v>0</v>
      </c>
      <c r="K34" s="59">
        <f t="shared" si="4"/>
        <v>0</v>
      </c>
      <c r="L34" s="62">
        <f t="shared" si="4"/>
        <v>0</v>
      </c>
      <c r="N34" s="7"/>
    </row>
    <row r="35" spans="1:14" x14ac:dyDescent="0.3">
      <c r="A35" s="7"/>
      <c r="D35" s="52" t="s">
        <v>67</v>
      </c>
      <c r="E35" s="53"/>
      <c r="F35" s="54" t="s">
        <v>2</v>
      </c>
      <c r="G35" s="63"/>
      <c r="H35" s="59">
        <f>+G34-H34</f>
        <v>0</v>
      </c>
      <c r="I35" s="59">
        <f>+H34-I34</f>
        <v>0</v>
      </c>
      <c r="J35" s="59">
        <f>+I34-J34</f>
        <v>0</v>
      </c>
      <c r="K35" s="59">
        <f>+J34-K34</f>
        <v>0</v>
      </c>
      <c r="L35" s="59">
        <f>+K34-L34</f>
        <v>0</v>
      </c>
      <c r="N35" s="7"/>
    </row>
    <row r="36" spans="1:14" x14ac:dyDescent="0.3">
      <c r="A36" s="7"/>
      <c r="N36" s="7"/>
    </row>
    <row r="37" spans="1:14" x14ac:dyDescent="0.3">
      <c r="A37" s="7"/>
      <c r="C37" s="71" t="s">
        <v>68</v>
      </c>
      <c r="D37" s="72"/>
      <c r="E37" s="72"/>
      <c r="F37" s="72"/>
      <c r="G37" s="72"/>
      <c r="H37" s="72"/>
      <c r="I37" s="72"/>
      <c r="J37" s="72"/>
      <c r="K37" s="72"/>
      <c r="L37" s="73"/>
      <c r="N37" s="7"/>
    </row>
    <row r="38" spans="1:14" x14ac:dyDescent="0.3">
      <c r="A38" s="7"/>
      <c r="D38" s="2" t="s">
        <v>32</v>
      </c>
      <c r="E38" s="1" t="s">
        <v>71</v>
      </c>
      <c r="F38" s="3" t="s">
        <v>2</v>
      </c>
      <c r="G38" s="18"/>
      <c r="H38" s="23"/>
      <c r="I38" s="23"/>
      <c r="J38" s="23"/>
      <c r="K38" s="23"/>
      <c r="L38" s="23"/>
      <c r="N38" s="7"/>
    </row>
    <row r="39" spans="1:14" x14ac:dyDescent="0.3">
      <c r="A39" s="7"/>
      <c r="D39" s="2" t="s">
        <v>32</v>
      </c>
      <c r="E39" s="1" t="s">
        <v>72</v>
      </c>
      <c r="F39" s="3" t="s">
        <v>2</v>
      </c>
      <c r="G39" s="18"/>
      <c r="H39" s="23"/>
      <c r="I39" s="23"/>
      <c r="J39" s="23"/>
      <c r="K39" s="23"/>
      <c r="L39" s="23"/>
      <c r="N39" s="7"/>
    </row>
    <row r="40" spans="1:14" x14ac:dyDescent="0.3">
      <c r="A40" s="7"/>
      <c r="D40" s="17" t="s">
        <v>34</v>
      </c>
      <c r="E40" s="5" t="s">
        <v>73</v>
      </c>
      <c r="F40" s="6" t="s">
        <v>2</v>
      </c>
      <c r="G40" s="19"/>
      <c r="H40" s="26"/>
      <c r="I40" s="26"/>
      <c r="J40" s="26"/>
      <c r="K40" s="26"/>
      <c r="L40" s="26"/>
      <c r="N40" s="7"/>
    </row>
    <row r="41" spans="1:14" x14ac:dyDescent="0.3">
      <c r="A41" s="7"/>
      <c r="D41" s="37" t="s">
        <v>74</v>
      </c>
      <c r="E41" s="4" t="s">
        <v>75</v>
      </c>
      <c r="F41" s="3" t="s">
        <v>2</v>
      </c>
      <c r="G41" s="38"/>
      <c r="H41" s="39">
        <f>+SUM(H38:H40)</f>
        <v>0</v>
      </c>
      <c r="I41" s="39">
        <f>+SUM(I38:I40)</f>
        <v>0</v>
      </c>
      <c r="J41" s="39">
        <f>+SUM(J38:J40)</f>
        <v>0</v>
      </c>
      <c r="K41" s="39">
        <f>+SUM(K38:K40)</f>
        <v>0</v>
      </c>
      <c r="L41" s="39">
        <f>+SUM(L38:L40)</f>
        <v>0</v>
      </c>
      <c r="N41" s="7"/>
    </row>
    <row r="42" spans="1:14" x14ac:dyDescent="0.3">
      <c r="A42" s="7"/>
      <c r="D42" s="2" t="s">
        <v>32</v>
      </c>
      <c r="E42" s="1" t="s">
        <v>76</v>
      </c>
      <c r="F42" s="3" t="s">
        <v>2</v>
      </c>
      <c r="G42" s="18"/>
      <c r="H42" s="22"/>
      <c r="I42" s="22"/>
      <c r="J42" s="22"/>
      <c r="K42" s="22"/>
      <c r="L42" s="22"/>
      <c r="N42" s="7"/>
    </row>
    <row r="43" spans="1:14" x14ac:dyDescent="0.3">
      <c r="A43" s="7"/>
      <c r="D43" s="17" t="s">
        <v>32</v>
      </c>
      <c r="E43" s="5" t="s">
        <v>77</v>
      </c>
      <c r="F43" s="6" t="s">
        <v>2</v>
      </c>
      <c r="G43" s="19"/>
      <c r="H43" s="41"/>
      <c r="I43" s="41"/>
      <c r="J43" s="41"/>
      <c r="K43" s="41"/>
      <c r="L43" s="41"/>
      <c r="N43" s="7"/>
    </row>
    <row r="44" spans="1:14" x14ac:dyDescent="0.3">
      <c r="A44" s="7"/>
      <c r="D44" s="37" t="s">
        <v>74</v>
      </c>
      <c r="E44" s="4" t="s">
        <v>78</v>
      </c>
      <c r="F44" s="3" t="s">
        <v>2</v>
      </c>
      <c r="G44" s="38"/>
      <c r="H44" s="40">
        <f>+H42+H43</f>
        <v>0</v>
      </c>
      <c r="I44" s="40">
        <f t="shared" ref="I44:L44" si="5">+I42+I43</f>
        <v>0</v>
      </c>
      <c r="J44" s="40">
        <f t="shared" si="5"/>
        <v>0</v>
      </c>
      <c r="K44" s="40">
        <f t="shared" si="5"/>
        <v>0</v>
      </c>
      <c r="L44" s="40">
        <f t="shared" si="5"/>
        <v>0</v>
      </c>
      <c r="N44" s="7"/>
    </row>
    <row r="45" spans="1:14" x14ac:dyDescent="0.3">
      <c r="A45" s="7"/>
      <c r="D45" s="42"/>
      <c r="E45" s="43" t="s">
        <v>79</v>
      </c>
      <c r="F45" s="21" t="s">
        <v>80</v>
      </c>
      <c r="G45" s="44"/>
      <c r="H45" s="45">
        <v>0.4</v>
      </c>
      <c r="I45" s="45">
        <v>0.4</v>
      </c>
      <c r="J45" s="45">
        <v>0.7</v>
      </c>
      <c r="K45" s="45">
        <v>0.7</v>
      </c>
      <c r="L45" s="45">
        <v>0.95</v>
      </c>
      <c r="N45" s="7"/>
    </row>
    <row r="46" spans="1:14" x14ac:dyDescent="0.3">
      <c r="A46" s="7"/>
      <c r="D46" s="4" t="s">
        <v>81</v>
      </c>
      <c r="F46" s="3" t="s">
        <v>2</v>
      </c>
      <c r="G46" s="38"/>
      <c r="H46" s="40">
        <f>+H41*H45</f>
        <v>0</v>
      </c>
      <c r="I46" s="40">
        <f>+I41*I45</f>
        <v>0</v>
      </c>
      <c r="J46" s="40">
        <f>+J41*J45</f>
        <v>0</v>
      </c>
      <c r="K46" s="40">
        <f>+K41*K45</f>
        <v>0</v>
      </c>
      <c r="L46" s="40">
        <f>+L41*L45</f>
        <v>0</v>
      </c>
      <c r="N46" s="7"/>
    </row>
    <row r="47" spans="1:14" x14ac:dyDescent="0.3">
      <c r="A47" s="7"/>
      <c r="N47" s="7"/>
    </row>
    <row r="48" spans="1:14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</row>
    <row r="51" hidden="1" x14ac:dyDescent="0.3"/>
    <row r="52" hidden="1" x14ac:dyDescent="0.3"/>
    <row r="53" hidden="1" x14ac:dyDescent="0.3"/>
    <row r="54" hidden="1" x14ac:dyDescent="0.3"/>
    <row r="55" hidden="1" x14ac:dyDescent="0.3"/>
    <row r="56" hidden="1" x14ac:dyDescent="0.3"/>
    <row r="57" hidden="1" x14ac:dyDescent="0.3"/>
    <row r="58" hidden="1" x14ac:dyDescent="0.3"/>
    <row r="59" hidden="1" x14ac:dyDescent="0.3"/>
    <row r="60" hidden="1" x14ac:dyDescent="0.3"/>
    <row r="61" hidden="1" x14ac:dyDescent="0.3"/>
    <row r="77" ht="16.5" customHeight="1" x14ac:dyDescent="0.3"/>
  </sheetData>
  <mergeCells count="3">
    <mergeCell ref="C5:L5"/>
    <mergeCell ref="C29:L29"/>
    <mergeCell ref="C37:L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62"/>
  <sheetViews>
    <sheetView showGridLines="0" tabSelected="1" zoomScale="80" zoomScaleNormal="80" workbookViewId="0">
      <pane ySplit="5" topLeftCell="A12" activePane="bottomLeft" state="frozen"/>
      <selection pane="bottomLeft" activeCell="J20" sqref="J20"/>
    </sheetView>
  </sheetViews>
  <sheetFormatPr baseColWidth="10" defaultColWidth="0" defaultRowHeight="16.5" customHeight="1" zeroHeight="1" x14ac:dyDescent="0.3"/>
  <cols>
    <col min="1" max="3" width="2.7109375" style="1" customWidth="1"/>
    <col min="4" max="4" width="5" style="1" customWidth="1"/>
    <col min="5" max="5" width="56.28515625" style="1" bestFit="1" customWidth="1"/>
    <col min="6" max="6" width="11.42578125" style="1" customWidth="1"/>
    <col min="7" max="7" width="13.42578125" style="1" bestFit="1" customWidth="1"/>
    <col min="8" max="8" width="12.42578125" style="1" bestFit="1" customWidth="1"/>
    <col min="9" max="9" width="11.5703125" style="1" bestFit="1" customWidth="1"/>
    <col min="10" max="12" width="12.42578125" style="1" bestFit="1" customWidth="1"/>
    <col min="13" max="14" width="2.7109375" style="1" customWidth="1"/>
    <col min="15" max="16384" width="11.42578125" style="1" hidden="1"/>
  </cols>
  <sheetData>
    <row r="1" spans="1:14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x14ac:dyDescent="0.3">
      <c r="A2" s="7"/>
      <c r="N2" s="7"/>
    </row>
    <row r="3" spans="1:14" x14ac:dyDescent="0.3">
      <c r="A3" s="7"/>
      <c r="C3" s="60" t="s">
        <v>15</v>
      </c>
      <c r="D3" s="60"/>
      <c r="E3" s="60"/>
      <c r="F3" s="61" t="s">
        <v>1</v>
      </c>
      <c r="G3" s="61">
        <v>0</v>
      </c>
      <c r="H3" s="61">
        <f t="shared" ref="H3:L3" si="0">+G3+1</f>
        <v>1</v>
      </c>
      <c r="I3" s="61">
        <f t="shared" si="0"/>
        <v>2</v>
      </c>
      <c r="J3" s="61">
        <f t="shared" si="0"/>
        <v>3</v>
      </c>
      <c r="K3" s="61">
        <f t="shared" si="0"/>
        <v>4</v>
      </c>
      <c r="L3" s="61">
        <f t="shared" si="0"/>
        <v>5</v>
      </c>
      <c r="N3" s="7"/>
    </row>
    <row r="4" spans="1:14" ht="3" customHeight="1" x14ac:dyDescent="0.3">
      <c r="A4" s="7"/>
      <c r="N4" s="7"/>
    </row>
    <row r="5" spans="1:14" x14ac:dyDescent="0.3">
      <c r="A5" s="7"/>
      <c r="C5" s="71" t="s">
        <v>92</v>
      </c>
      <c r="D5" s="72"/>
      <c r="E5" s="72"/>
      <c r="F5" s="72"/>
      <c r="G5" s="72"/>
      <c r="H5" s="72"/>
      <c r="I5" s="72"/>
      <c r="J5" s="72"/>
      <c r="K5" s="72"/>
      <c r="L5" s="73"/>
      <c r="N5" s="7"/>
    </row>
    <row r="6" spans="1:14" x14ac:dyDescent="0.3">
      <c r="A6" s="7"/>
      <c r="D6" s="2" t="s">
        <v>32</v>
      </c>
      <c r="E6" s="1" t="s">
        <v>49</v>
      </c>
      <c r="F6" s="3" t="s">
        <v>2</v>
      </c>
      <c r="G6" s="18"/>
      <c r="H6" s="32">
        <f>+PG!H27</f>
        <v>1142.5375999999992</v>
      </c>
      <c r="I6" s="32">
        <f>+PG!I27</f>
        <v>1727.7422820799989</v>
      </c>
      <c r="J6" s="32">
        <f>+PG!J27</f>
        <v>2932.9479755863854</v>
      </c>
      <c r="K6" s="32">
        <f>+PG!K27</f>
        <v>3574.7060970410139</v>
      </c>
      <c r="L6" s="32">
        <f>+PG!L27</f>
        <v>3828.7189762298785</v>
      </c>
      <c r="N6" s="7"/>
    </row>
    <row r="7" spans="1:14" x14ac:dyDescent="0.3">
      <c r="A7" s="7"/>
      <c r="D7" s="2" t="s">
        <v>32</v>
      </c>
      <c r="E7" s="1" t="s">
        <v>48</v>
      </c>
      <c r="F7" s="3" t="s">
        <v>2</v>
      </c>
      <c r="G7" s="18"/>
      <c r="H7" s="32">
        <f>-PG!H25</f>
        <v>562.74239999999963</v>
      </c>
      <c r="I7" s="32">
        <f>-PG!I25</f>
        <v>850.97754191999957</v>
      </c>
      <c r="J7" s="32">
        <f>-PG!J25</f>
        <v>1444.586316333593</v>
      </c>
      <c r="K7" s="32">
        <f>-PG!K25</f>
        <v>1760.676137348559</v>
      </c>
      <c r="L7" s="32">
        <f>-PG!L25</f>
        <v>1885.7869584415821</v>
      </c>
      <c r="N7" s="7"/>
    </row>
    <row r="8" spans="1:14" x14ac:dyDescent="0.3">
      <c r="A8" s="7"/>
      <c r="D8" s="2" t="s">
        <v>32</v>
      </c>
      <c r="E8" s="1" t="s">
        <v>45</v>
      </c>
      <c r="F8" s="3" t="s">
        <v>2</v>
      </c>
      <c r="G8" s="18"/>
      <c r="H8" s="32">
        <f>-PG!H20</f>
        <v>1950</v>
      </c>
      <c r="I8" s="32">
        <f>-PG!I20</f>
        <v>1300</v>
      </c>
      <c r="J8" s="32">
        <f>-PG!J20</f>
        <v>650</v>
      </c>
      <c r="K8" s="32">
        <f>-PG!K20</f>
        <v>0</v>
      </c>
      <c r="L8" s="32">
        <f>-PG!L20</f>
        <v>0</v>
      </c>
      <c r="N8" s="7"/>
    </row>
    <row r="9" spans="1:14" x14ac:dyDescent="0.3">
      <c r="A9" s="7"/>
      <c r="D9" s="2" t="s">
        <v>34</v>
      </c>
      <c r="E9" s="1" t="s">
        <v>44</v>
      </c>
      <c r="F9" s="3" t="s">
        <v>2</v>
      </c>
      <c r="G9" s="18"/>
      <c r="H9" s="32">
        <f>-PG!H19</f>
        <v>-320</v>
      </c>
      <c r="I9" s="32">
        <f>-PG!I19</f>
        <v>-35.754623999999716</v>
      </c>
      <c r="J9" s="32">
        <f>-PG!J19</f>
        <v>-26.281473919999527</v>
      </c>
      <c r="K9" s="32">
        <f>-PG!K19</f>
        <v>-29.791899019582534</v>
      </c>
      <c r="L9" s="32">
        <f>-PG!L19</f>
        <v>-31.062797686919851</v>
      </c>
      <c r="N9" s="7"/>
    </row>
    <row r="10" spans="1:14" x14ac:dyDescent="0.3">
      <c r="A10" s="7"/>
      <c r="D10" s="2" t="s">
        <v>32</v>
      </c>
      <c r="E10" s="1" t="s">
        <v>83</v>
      </c>
      <c r="F10" s="3" t="s">
        <v>2</v>
      </c>
      <c r="G10" s="18"/>
      <c r="H10" s="32">
        <f>-PG!H13</f>
        <v>4000</v>
      </c>
      <c r="I10" s="32">
        <f>-PG!I13</f>
        <v>5000</v>
      </c>
      <c r="J10" s="32">
        <f>-PG!J13</f>
        <v>5540</v>
      </c>
      <c r="K10" s="32">
        <f>-PG!K13</f>
        <v>5540</v>
      </c>
      <c r="L10" s="32">
        <f>-PG!L13</f>
        <v>5540</v>
      </c>
      <c r="N10" s="7"/>
    </row>
    <row r="11" spans="1:14" x14ac:dyDescent="0.3">
      <c r="A11" s="7"/>
      <c r="D11" s="17" t="s">
        <v>32</v>
      </c>
      <c r="E11" s="5" t="s">
        <v>84</v>
      </c>
      <c r="F11" s="6" t="s">
        <v>2</v>
      </c>
      <c r="G11" s="19"/>
      <c r="H11" s="27">
        <f>-PG!H14</f>
        <v>2000</v>
      </c>
      <c r="I11" s="27">
        <f>-PG!I14</f>
        <v>2000</v>
      </c>
      <c r="J11" s="27">
        <f>-PG!J14</f>
        <v>2000</v>
      </c>
      <c r="K11" s="27">
        <f>-PG!K14</f>
        <v>2000</v>
      </c>
      <c r="L11" s="27">
        <f>-PG!L14</f>
        <v>2000</v>
      </c>
      <c r="N11" s="7"/>
    </row>
    <row r="12" spans="1:14" x14ac:dyDescent="0.3">
      <c r="A12" s="7"/>
      <c r="D12" s="14" t="s">
        <v>51</v>
      </c>
      <c r="E12" s="15"/>
      <c r="F12" s="16" t="s">
        <v>2</v>
      </c>
      <c r="G12" s="20"/>
      <c r="H12" s="33">
        <f>+SUM(H6:H11)</f>
        <v>9335.2799999999988</v>
      </c>
      <c r="I12" s="33">
        <f>+SUM(I6:I11)</f>
        <v>10842.965199999999</v>
      </c>
      <c r="J12" s="33">
        <f>+SUM(J6:J11)</f>
        <v>12541.252817999979</v>
      </c>
      <c r="K12" s="33">
        <f>+SUM(K6:K11)</f>
        <v>12845.59033536999</v>
      </c>
      <c r="L12" s="33">
        <f>+SUM(L6:L11)</f>
        <v>13223.443136984541</v>
      </c>
      <c r="N12" s="7"/>
    </row>
    <row r="13" spans="1:14" x14ac:dyDescent="0.3">
      <c r="A13" s="7"/>
      <c r="D13" s="2" t="s">
        <v>52</v>
      </c>
      <c r="E13" s="1" t="s">
        <v>53</v>
      </c>
      <c r="F13" s="3" t="s">
        <v>2</v>
      </c>
      <c r="G13" s="18"/>
      <c r="H13" s="32">
        <f>+H36</f>
        <v>-2339.6000000000058</v>
      </c>
      <c r="I13" s="32">
        <f t="shared" ref="I13:L13" si="1">+I36</f>
        <v>-2742.1800000000039</v>
      </c>
      <c r="J13" s="32">
        <f t="shared" si="1"/>
        <v>-3199.1610000000037</v>
      </c>
      <c r="K13" s="32">
        <f t="shared" si="1"/>
        <v>-3717.3756900000044</v>
      </c>
      <c r="L13" s="32">
        <f t="shared" si="1"/>
        <v>-4304.4919113000087</v>
      </c>
      <c r="N13" s="7"/>
    </row>
    <row r="14" spans="1:14" x14ac:dyDescent="0.3">
      <c r="A14" s="7"/>
      <c r="D14" s="17" t="s">
        <v>34</v>
      </c>
      <c r="E14" s="5" t="s">
        <v>54</v>
      </c>
      <c r="F14" s="6" t="s">
        <v>2</v>
      </c>
      <c r="G14" s="19"/>
      <c r="H14" s="70">
        <f>-BG!G25</f>
        <v>-1092.96</v>
      </c>
      <c r="I14" s="70">
        <f>-BG!H25</f>
        <v>-562.74239999999963</v>
      </c>
      <c r="J14" s="70">
        <f>-BG!I25</f>
        <v>-850.97754191999957</v>
      </c>
      <c r="K14" s="70">
        <f>-BG!J25</f>
        <v>-1444.586316333593</v>
      </c>
      <c r="L14" s="70">
        <f>-BG!K25</f>
        <v>-1760.676137348559</v>
      </c>
      <c r="N14" s="7"/>
    </row>
    <row r="15" spans="1:14" x14ac:dyDescent="0.3">
      <c r="A15" s="7"/>
      <c r="D15" s="52" t="s">
        <v>55</v>
      </c>
      <c r="E15" s="53"/>
      <c r="F15" s="54" t="s">
        <v>2</v>
      </c>
      <c r="G15" s="55"/>
      <c r="H15" s="56">
        <f t="shared" ref="H15:L15" si="2">+SUM(H12:H14)</f>
        <v>5902.719999999993</v>
      </c>
      <c r="I15" s="56">
        <f t="shared" si="2"/>
        <v>7538.0427999999956</v>
      </c>
      <c r="J15" s="56">
        <f t="shared" si="2"/>
        <v>8491.1142760799758</v>
      </c>
      <c r="K15" s="56">
        <f t="shared" si="2"/>
        <v>7683.6283290363936</v>
      </c>
      <c r="L15" s="57">
        <f t="shared" si="2"/>
        <v>7158.2750883359731</v>
      </c>
      <c r="N15" s="7"/>
    </row>
    <row r="16" spans="1:14" x14ac:dyDescent="0.3">
      <c r="A16" s="7"/>
      <c r="D16" s="2" t="s">
        <v>52</v>
      </c>
      <c r="E16" s="1" t="s">
        <v>94</v>
      </c>
      <c r="F16" s="3" t="s">
        <v>2</v>
      </c>
      <c r="G16" s="18"/>
      <c r="H16" s="32">
        <f>-BG!H11+BG!G11</f>
        <v>-10000</v>
      </c>
      <c r="I16" s="32">
        <f>-BG!I11+BG!H11</f>
        <v>-5400</v>
      </c>
      <c r="J16" s="32">
        <f>-BG!J11+BG!I11</f>
        <v>0</v>
      </c>
      <c r="K16" s="32">
        <f>-BG!K11+BG!J11</f>
        <v>0</v>
      </c>
      <c r="L16" s="32">
        <f>-BG!L11+BG!K11</f>
        <v>0</v>
      </c>
      <c r="N16" s="7"/>
    </row>
    <row r="17" spans="1:14" x14ac:dyDescent="0.3">
      <c r="A17" s="7"/>
      <c r="D17" s="2" t="s">
        <v>52</v>
      </c>
      <c r="E17" s="1" t="s">
        <v>96</v>
      </c>
      <c r="F17" s="3" t="s">
        <v>2</v>
      </c>
      <c r="G17" s="18"/>
      <c r="H17" s="32">
        <f>-BG!H14+BG!G14</f>
        <v>0</v>
      </c>
      <c r="I17" s="32">
        <f>-BG!I14+BG!H14</f>
        <v>0</v>
      </c>
      <c r="J17" s="32">
        <f>-BG!J14+BG!I14</f>
        <v>0</v>
      </c>
      <c r="K17" s="32">
        <f>-BG!K14+BG!J14</f>
        <v>0</v>
      </c>
      <c r="L17" s="32">
        <f>-BG!L14+BG!K14</f>
        <v>0</v>
      </c>
      <c r="N17" s="7"/>
    </row>
    <row r="18" spans="1:14" x14ac:dyDescent="0.3">
      <c r="A18" s="7"/>
      <c r="D18" s="17" t="s">
        <v>52</v>
      </c>
      <c r="E18" s="5" t="s">
        <v>57</v>
      </c>
      <c r="F18" s="6" t="s">
        <v>2</v>
      </c>
      <c r="G18" s="19"/>
      <c r="H18" s="27">
        <f>-BG!H17+BG!G17</f>
        <v>-2500</v>
      </c>
      <c r="I18" s="27">
        <f>-BG!I17+BG!H17</f>
        <v>-500</v>
      </c>
      <c r="J18" s="27">
        <f>-BG!J17+BG!I17</f>
        <v>0</v>
      </c>
      <c r="K18" s="27">
        <f>-BG!K17+BG!J17</f>
        <v>0</v>
      </c>
      <c r="L18" s="27">
        <f>-BG!L17+BG!K17</f>
        <v>0</v>
      </c>
      <c r="N18" s="7"/>
    </row>
    <row r="19" spans="1:14" x14ac:dyDescent="0.3">
      <c r="A19" s="7"/>
      <c r="D19" s="52" t="s">
        <v>58</v>
      </c>
      <c r="E19" s="53"/>
      <c r="F19" s="54" t="s">
        <v>2</v>
      </c>
      <c r="G19" s="55"/>
      <c r="H19" s="56">
        <f>+SUM(H16:H18)</f>
        <v>-12500</v>
      </c>
      <c r="I19" s="56">
        <f>+SUM(I16:I18)</f>
        <v>-5900</v>
      </c>
      <c r="J19" s="56">
        <f>+SUM(J16:J18)</f>
        <v>0</v>
      </c>
      <c r="K19" s="56">
        <f>+SUM(K16:K18)</f>
        <v>0</v>
      </c>
      <c r="L19" s="57">
        <f>+SUM(L16:L18)</f>
        <v>0</v>
      </c>
      <c r="N19" s="7"/>
    </row>
    <row r="20" spans="1:14" x14ac:dyDescent="0.3">
      <c r="A20" s="7"/>
      <c r="D20" s="2" t="s">
        <v>52</v>
      </c>
      <c r="E20" s="1" t="s">
        <v>89</v>
      </c>
      <c r="F20" s="3" t="s">
        <v>2</v>
      </c>
      <c r="G20" s="18"/>
      <c r="H20" s="32">
        <f>+BG!H27-BG!G27</f>
        <v>1120</v>
      </c>
      <c r="I20" s="32">
        <f>+BG!I27-BG!H27</f>
        <v>1000</v>
      </c>
      <c r="J20" s="32">
        <f>+BG!J27-BG!I27</f>
        <v>-5000</v>
      </c>
      <c r="K20" s="32">
        <f>+BG!K27-BG!J27</f>
        <v>-5000</v>
      </c>
      <c r="L20" s="32">
        <f>+BG!L27-BG!K27</f>
        <v>0</v>
      </c>
      <c r="N20" s="7"/>
    </row>
    <row r="21" spans="1:14" x14ac:dyDescent="0.3">
      <c r="A21" s="7"/>
      <c r="D21" s="2" t="s">
        <v>32</v>
      </c>
      <c r="E21" s="1" t="s">
        <v>87</v>
      </c>
      <c r="F21" s="3" t="s">
        <v>2</v>
      </c>
      <c r="G21" s="18"/>
      <c r="H21" s="32">
        <f>+PG!H19</f>
        <v>320</v>
      </c>
      <c r="I21" s="32">
        <f>+PG!I19</f>
        <v>35.754623999999716</v>
      </c>
      <c r="J21" s="32">
        <f>+PG!J19</f>
        <v>26.281473919999527</v>
      </c>
      <c r="K21" s="32">
        <f>+PG!K19</f>
        <v>29.791899019582534</v>
      </c>
      <c r="L21" s="32">
        <f>+PG!L19</f>
        <v>31.062797686919851</v>
      </c>
      <c r="N21" s="7"/>
    </row>
    <row r="22" spans="1:14" x14ac:dyDescent="0.3">
      <c r="A22" s="7"/>
      <c r="D22" s="2" t="s">
        <v>34</v>
      </c>
      <c r="E22" s="1" t="s">
        <v>88</v>
      </c>
      <c r="F22" s="3" t="s">
        <v>2</v>
      </c>
      <c r="G22" s="18"/>
      <c r="H22" s="32">
        <f>+PG!H20</f>
        <v>-1950</v>
      </c>
      <c r="I22" s="32">
        <f>+PG!I20</f>
        <v>-1300</v>
      </c>
      <c r="J22" s="32">
        <f>+PG!J20</f>
        <v>-650</v>
      </c>
      <c r="K22" s="32">
        <f>+PG!K20</f>
        <v>0</v>
      </c>
      <c r="L22" s="32">
        <f>+PG!L20</f>
        <v>0</v>
      </c>
      <c r="N22" s="7"/>
    </row>
    <row r="23" spans="1:14" x14ac:dyDescent="0.3">
      <c r="A23" s="7"/>
      <c r="D23" s="2" t="s">
        <v>32</v>
      </c>
      <c r="E23" s="1" t="s">
        <v>90</v>
      </c>
      <c r="F23" s="3" t="s">
        <v>2</v>
      </c>
      <c r="G23" s="18"/>
      <c r="H23" s="32">
        <f>+BG!H33-BG!G33</f>
        <v>2000</v>
      </c>
      <c r="I23" s="32">
        <f>+BG!I33-BG!H33</f>
        <v>0</v>
      </c>
      <c r="J23" s="32">
        <f>+BG!J33-BG!I33</f>
        <v>0</v>
      </c>
      <c r="K23" s="32">
        <f>+BG!K33-BG!J33</f>
        <v>0</v>
      </c>
      <c r="L23" s="32">
        <f>+BG!L33-BG!K33</f>
        <v>0</v>
      </c>
      <c r="N23" s="7"/>
    </row>
    <row r="24" spans="1:14" x14ac:dyDescent="0.3">
      <c r="A24" s="7"/>
      <c r="D24" s="17" t="s">
        <v>34</v>
      </c>
      <c r="E24" s="5" t="s">
        <v>93</v>
      </c>
      <c r="F24" s="6" t="s">
        <v>2</v>
      </c>
      <c r="G24" s="19"/>
      <c r="H24" s="27">
        <f>-H47</f>
        <v>-1998.8544000000002</v>
      </c>
      <c r="I24" s="27">
        <f t="shared" ref="I24:L24" si="3">-I47</f>
        <v>-1610.626176</v>
      </c>
      <c r="J24" s="27">
        <f t="shared" si="3"/>
        <v>-2779.635122510399</v>
      </c>
      <c r="K24" s="27">
        <f t="shared" si="3"/>
        <v>-2681.6477613725424</v>
      </c>
      <c r="L24" s="27">
        <f t="shared" si="3"/>
        <v>-4148.1874443860306</v>
      </c>
      <c r="N24" s="7"/>
    </row>
    <row r="25" spans="1:14" x14ac:dyDescent="0.3">
      <c r="A25" s="7"/>
      <c r="D25" s="52" t="s">
        <v>61</v>
      </c>
      <c r="E25" s="53"/>
      <c r="F25" s="54" t="s">
        <v>2</v>
      </c>
      <c r="G25" s="58"/>
      <c r="H25" s="56">
        <f>+SUM(H20:H24)</f>
        <v>-508.85440000000017</v>
      </c>
      <c r="I25" s="56">
        <f>+SUM(I20:I24)</f>
        <v>-1874.8715520000003</v>
      </c>
      <c r="J25" s="56">
        <f>+SUM(J20:J24)</f>
        <v>-8403.3536485904006</v>
      </c>
      <c r="K25" s="56">
        <f>+SUM(K20:K24)</f>
        <v>-7651.8558623529607</v>
      </c>
      <c r="L25" s="57">
        <f>+SUM(L20:L24)</f>
        <v>-4117.1246466991106</v>
      </c>
      <c r="N25" s="7"/>
    </row>
    <row r="26" spans="1:14" x14ac:dyDescent="0.3">
      <c r="A26" s="7"/>
      <c r="D26" s="52" t="s">
        <v>62</v>
      </c>
      <c r="E26" s="53"/>
      <c r="F26" s="54" t="s">
        <v>2</v>
      </c>
      <c r="G26" s="56"/>
      <c r="H26" s="56">
        <f>+H15+H19+H25</f>
        <v>-7106.1344000000072</v>
      </c>
      <c r="I26" s="56">
        <f>+I15+I19+I25</f>
        <v>-236.82875200000467</v>
      </c>
      <c r="J26" s="56">
        <f>+J15+J19+J25</f>
        <v>87.760627489575199</v>
      </c>
      <c r="K26" s="56">
        <f>+K15+K19+K25</f>
        <v>31.772466683432867</v>
      </c>
      <c r="L26" s="57">
        <f>+L15+L19+L25</f>
        <v>3041.1504416368625</v>
      </c>
      <c r="N26" s="7"/>
    </row>
    <row r="27" spans="1:14" x14ac:dyDescent="0.3">
      <c r="A27" s="7"/>
      <c r="D27" s="52" t="s">
        <v>63</v>
      </c>
      <c r="E27" s="53"/>
      <c r="F27" s="54" t="s">
        <v>2</v>
      </c>
      <c r="G27" s="58"/>
      <c r="H27" s="56">
        <f t="shared" ref="H27:L27" si="4">+G28</f>
        <v>8000</v>
      </c>
      <c r="I27" s="56">
        <f t="shared" si="4"/>
        <v>893.86559999999281</v>
      </c>
      <c r="J27" s="56">
        <f t="shared" si="4"/>
        <v>657.03684799998814</v>
      </c>
      <c r="K27" s="56">
        <f t="shared" si="4"/>
        <v>744.79747548956334</v>
      </c>
      <c r="L27" s="57">
        <f t="shared" si="4"/>
        <v>776.56994217299621</v>
      </c>
      <c r="N27" s="7"/>
    </row>
    <row r="28" spans="1:14" x14ac:dyDescent="0.3">
      <c r="A28" s="7"/>
      <c r="D28" s="52" t="s">
        <v>64</v>
      </c>
      <c r="E28" s="53"/>
      <c r="F28" s="54" t="s">
        <v>2</v>
      </c>
      <c r="G28" s="59">
        <f>+BG!G7</f>
        <v>8000</v>
      </c>
      <c r="H28" s="56">
        <f t="shared" ref="H28:L28" si="5">+H26+H27</f>
        <v>893.86559999999281</v>
      </c>
      <c r="I28" s="56">
        <f t="shared" si="5"/>
        <v>657.03684799998814</v>
      </c>
      <c r="J28" s="56">
        <f t="shared" si="5"/>
        <v>744.79747548956334</v>
      </c>
      <c r="K28" s="56">
        <f t="shared" si="5"/>
        <v>776.56994217299621</v>
      </c>
      <c r="L28" s="57">
        <f t="shared" si="5"/>
        <v>3817.7203838098585</v>
      </c>
      <c r="N28" s="7"/>
    </row>
    <row r="29" spans="1:14" x14ac:dyDescent="0.3">
      <c r="A29" s="7"/>
      <c r="N29" s="7"/>
    </row>
    <row r="30" spans="1:14" x14ac:dyDescent="0.3">
      <c r="A30" s="7"/>
      <c r="C30" s="71" t="s">
        <v>65</v>
      </c>
      <c r="D30" s="72"/>
      <c r="E30" s="72"/>
      <c r="F30" s="72"/>
      <c r="G30" s="72"/>
      <c r="H30" s="72"/>
      <c r="I30" s="72"/>
      <c r="J30" s="72"/>
      <c r="K30" s="72"/>
      <c r="L30" s="73"/>
      <c r="N30" s="7"/>
    </row>
    <row r="31" spans="1:14" x14ac:dyDescent="0.3">
      <c r="A31" s="7"/>
      <c r="D31" s="2" t="s">
        <v>32</v>
      </c>
      <c r="E31" s="1" t="s">
        <v>4</v>
      </c>
      <c r="F31" s="3" t="s">
        <v>2</v>
      </c>
      <c r="G31" s="23">
        <f>+BG!G8</f>
        <v>25000</v>
      </c>
      <c r="H31" s="23">
        <f>+BG!H8</f>
        <v>28000.000000000004</v>
      </c>
      <c r="I31" s="23">
        <f>+BG!I8</f>
        <v>31360.000000000007</v>
      </c>
      <c r="J31" s="23">
        <f>+BG!J8</f>
        <v>35123.200000000012</v>
      </c>
      <c r="K31" s="23">
        <f>+BG!K8</f>
        <v>39337.984000000019</v>
      </c>
      <c r="L31" s="23">
        <f>+BG!L8</f>
        <v>44058.542080000028</v>
      </c>
      <c r="N31" s="7"/>
    </row>
    <row r="32" spans="1:14" x14ac:dyDescent="0.3">
      <c r="A32" s="7"/>
      <c r="D32" s="2" t="s">
        <v>32</v>
      </c>
      <c r="E32" s="1" t="s">
        <v>5</v>
      </c>
      <c r="F32" s="3" t="s">
        <v>2</v>
      </c>
      <c r="G32" s="23">
        <f>+BG!G9</f>
        <v>9000</v>
      </c>
      <c r="H32" s="23">
        <f>+BG!H9</f>
        <v>10080.000000000002</v>
      </c>
      <c r="I32" s="23">
        <f>+BG!I9</f>
        <v>11289.600000000004</v>
      </c>
      <c r="J32" s="23">
        <f>+BG!J9</f>
        <v>12644.352000000006</v>
      </c>
      <c r="K32" s="23">
        <f>+BG!K9</f>
        <v>14161.674240000008</v>
      </c>
      <c r="L32" s="23">
        <f>+BG!L9</f>
        <v>15861.07514880001</v>
      </c>
      <c r="N32" s="7"/>
    </row>
    <row r="33" spans="1:14" x14ac:dyDescent="0.3">
      <c r="A33" s="7"/>
      <c r="D33" s="2" t="s">
        <v>34</v>
      </c>
      <c r="E33" s="1" t="s">
        <v>19</v>
      </c>
      <c r="F33" s="3" t="s">
        <v>2</v>
      </c>
      <c r="G33" s="23">
        <f>-BG!G23</f>
        <v>-25308</v>
      </c>
      <c r="H33" s="23">
        <f>-BG!H23</f>
        <v>-26573.4</v>
      </c>
      <c r="I33" s="23">
        <f>-BG!I23</f>
        <v>-27902.070000000003</v>
      </c>
      <c r="J33" s="23">
        <f>-BG!J23</f>
        <v>-29297.173500000004</v>
      </c>
      <c r="K33" s="23">
        <f>-BG!K23</f>
        <v>-30762.032175000008</v>
      </c>
      <c r="L33" s="23">
        <f>-BG!L23</f>
        <v>-32300.13378375001</v>
      </c>
      <c r="N33" s="7"/>
    </row>
    <row r="34" spans="1:14" x14ac:dyDescent="0.3">
      <c r="A34" s="7"/>
      <c r="D34" s="17" t="s">
        <v>34</v>
      </c>
      <c r="E34" s="5" t="s">
        <v>17</v>
      </c>
      <c r="F34" s="6" t="s">
        <v>2</v>
      </c>
      <c r="G34" s="26">
        <f>-BG!G24</f>
        <v>-9500</v>
      </c>
      <c r="H34" s="26">
        <f>-BG!H24</f>
        <v>-9975</v>
      </c>
      <c r="I34" s="26">
        <f>-BG!I24</f>
        <v>-10473.75</v>
      </c>
      <c r="J34" s="26">
        <f>-BG!J24</f>
        <v>-10997.4375</v>
      </c>
      <c r="K34" s="26">
        <f>-BG!K24</f>
        <v>-11547.309375000001</v>
      </c>
      <c r="L34" s="26">
        <f>-BG!L24</f>
        <v>-12124.674843750001</v>
      </c>
      <c r="N34" s="7"/>
    </row>
    <row r="35" spans="1:14" x14ac:dyDescent="0.3">
      <c r="A35" s="7"/>
      <c r="D35" s="52" t="s">
        <v>66</v>
      </c>
      <c r="E35" s="53"/>
      <c r="F35" s="54" t="s">
        <v>2</v>
      </c>
      <c r="G35" s="59">
        <f t="shared" ref="G35:L35" si="6">+SUM(G31:G34)</f>
        <v>-808</v>
      </c>
      <c r="H35" s="59">
        <f t="shared" si="6"/>
        <v>1531.6000000000058</v>
      </c>
      <c r="I35" s="59">
        <f t="shared" si="6"/>
        <v>4273.7800000000097</v>
      </c>
      <c r="J35" s="59">
        <f t="shared" si="6"/>
        <v>7472.9410000000134</v>
      </c>
      <c r="K35" s="59">
        <f t="shared" si="6"/>
        <v>11190.316690000018</v>
      </c>
      <c r="L35" s="62">
        <f t="shared" si="6"/>
        <v>15494.808601300027</v>
      </c>
      <c r="N35" s="7"/>
    </row>
    <row r="36" spans="1:14" x14ac:dyDescent="0.3">
      <c r="A36" s="7"/>
      <c r="D36" s="52" t="s">
        <v>67</v>
      </c>
      <c r="E36" s="53"/>
      <c r="F36" s="54" t="s">
        <v>2</v>
      </c>
      <c r="G36" s="63"/>
      <c r="H36" s="59">
        <f>+G35-H35</f>
        <v>-2339.6000000000058</v>
      </c>
      <c r="I36" s="59">
        <f>+H35-I35</f>
        <v>-2742.1800000000039</v>
      </c>
      <c r="J36" s="59">
        <f>+I35-J35</f>
        <v>-3199.1610000000037</v>
      </c>
      <c r="K36" s="59">
        <f>+J35-K35</f>
        <v>-3717.3756900000044</v>
      </c>
      <c r="L36" s="59">
        <f>+K35-L35</f>
        <v>-4304.4919113000087</v>
      </c>
      <c r="N36" s="7"/>
    </row>
    <row r="37" spans="1:14" x14ac:dyDescent="0.3">
      <c r="A37" s="7"/>
      <c r="N37" s="7"/>
    </row>
    <row r="38" spans="1:14" x14ac:dyDescent="0.3">
      <c r="A38" s="7"/>
      <c r="C38" s="71" t="s">
        <v>68</v>
      </c>
      <c r="D38" s="72"/>
      <c r="E38" s="72"/>
      <c r="F38" s="72"/>
      <c r="G38" s="72"/>
      <c r="H38" s="72"/>
      <c r="I38" s="72"/>
      <c r="J38" s="72"/>
      <c r="K38" s="72"/>
      <c r="L38" s="73"/>
      <c r="N38" s="7"/>
    </row>
    <row r="39" spans="1:14" x14ac:dyDescent="0.3">
      <c r="A39" s="7"/>
      <c r="D39" s="2" t="s">
        <v>32</v>
      </c>
      <c r="E39" s="1" t="s">
        <v>71</v>
      </c>
      <c r="F39" s="3" t="s">
        <v>2</v>
      </c>
      <c r="G39" s="18"/>
      <c r="H39" s="23">
        <f>+BG!G35</f>
        <v>2219.04</v>
      </c>
      <c r="I39" s="23">
        <f>+BG!H35</f>
        <v>1142.5375999999992</v>
      </c>
      <c r="J39" s="23">
        <f>+BG!I35</f>
        <v>1727.7422820799989</v>
      </c>
      <c r="K39" s="23">
        <f>+BG!J35</f>
        <v>2932.9479755863854</v>
      </c>
      <c r="L39" s="23">
        <f>+BG!K35</f>
        <v>3574.7060970410139</v>
      </c>
      <c r="N39" s="7"/>
    </row>
    <row r="40" spans="1:14" x14ac:dyDescent="0.3">
      <c r="A40" s="7"/>
      <c r="D40" s="2" t="s">
        <v>32</v>
      </c>
      <c r="E40" s="1" t="s">
        <v>72</v>
      </c>
      <c r="F40" s="3" t="s">
        <v>2</v>
      </c>
      <c r="G40" s="18"/>
      <c r="H40" s="23">
        <f>+BG!G36</f>
        <v>3000</v>
      </c>
      <c r="I40" s="23">
        <f>+BG!H36</f>
        <v>2998.2816000000003</v>
      </c>
      <c r="J40" s="23">
        <f>+BG!I36</f>
        <v>2415.9392639999996</v>
      </c>
      <c r="K40" s="23">
        <f>+BG!J36</f>
        <v>1191.2721953616001</v>
      </c>
      <c r="L40" s="23">
        <f>+BG!K36</f>
        <v>1149.2776120168041</v>
      </c>
      <c r="N40" s="7"/>
    </row>
    <row r="41" spans="1:14" x14ac:dyDescent="0.3">
      <c r="A41" s="7"/>
      <c r="D41" s="17" t="s">
        <v>34</v>
      </c>
      <c r="E41" s="5" t="s">
        <v>91</v>
      </c>
      <c r="F41" s="6" t="s">
        <v>2</v>
      </c>
      <c r="G41" s="19"/>
      <c r="H41" s="26">
        <f>-BG!H34+BG!G34</f>
        <v>-221.904</v>
      </c>
      <c r="I41" s="26">
        <f>-BG!I34+BG!H34</f>
        <v>-114.25375999999994</v>
      </c>
      <c r="J41" s="26">
        <f>-BG!J34+BG!I34</f>
        <v>-172.7742282079999</v>
      </c>
      <c r="K41" s="26">
        <f>-BG!K34+BG!J34</f>
        <v>-293.29479755863855</v>
      </c>
      <c r="L41" s="26">
        <f>-BG!L34+BG!K34</f>
        <v>-357.47060970410143</v>
      </c>
      <c r="N41" s="7"/>
    </row>
    <row r="42" spans="1:14" x14ac:dyDescent="0.3">
      <c r="A42" s="7"/>
      <c r="D42" s="37" t="s">
        <v>74</v>
      </c>
      <c r="E42" s="4" t="s">
        <v>75</v>
      </c>
      <c r="F42" s="3" t="s">
        <v>2</v>
      </c>
      <c r="G42" s="38"/>
      <c r="H42" s="39">
        <f>+SUM(H39:H41)</f>
        <v>4997.1360000000004</v>
      </c>
      <c r="I42" s="39">
        <f>+SUM(I39:I41)</f>
        <v>4026.5654399999999</v>
      </c>
      <c r="J42" s="39">
        <f>+SUM(J39:J41)</f>
        <v>3970.9073178719991</v>
      </c>
      <c r="K42" s="39">
        <f>+SUM(K39:K41)</f>
        <v>3830.9253733893465</v>
      </c>
      <c r="L42" s="39">
        <f>+SUM(L39:L41)</f>
        <v>4366.5130993537168</v>
      </c>
      <c r="N42" s="7"/>
    </row>
    <row r="43" spans="1:14" x14ac:dyDescent="0.3">
      <c r="A43" s="7"/>
      <c r="D43" s="2" t="s">
        <v>32</v>
      </c>
      <c r="E43" s="1" t="s">
        <v>76</v>
      </c>
      <c r="F43" s="3" t="s">
        <v>2</v>
      </c>
      <c r="G43" s="18"/>
      <c r="H43" s="22">
        <f>+G28</f>
        <v>8000</v>
      </c>
      <c r="I43" s="22">
        <f t="shared" ref="I43:L43" si="7">+H28</f>
        <v>893.86559999999281</v>
      </c>
      <c r="J43" s="22">
        <f t="shared" si="7"/>
        <v>657.03684799998814</v>
      </c>
      <c r="K43" s="22">
        <f t="shared" si="7"/>
        <v>744.79747548956334</v>
      </c>
      <c r="L43" s="22">
        <f t="shared" si="7"/>
        <v>776.56994217299621</v>
      </c>
      <c r="N43" s="7"/>
    </row>
    <row r="44" spans="1:14" x14ac:dyDescent="0.3">
      <c r="A44" s="7"/>
      <c r="D44" s="17" t="s">
        <v>32</v>
      </c>
      <c r="E44" s="5" t="s">
        <v>77</v>
      </c>
      <c r="F44" s="6" t="s">
        <v>2</v>
      </c>
      <c r="G44" s="19"/>
      <c r="H44" s="41">
        <f>+H15+H19+H20+H21+H22+H23</f>
        <v>-5107.280000000007</v>
      </c>
      <c r="I44" s="41">
        <f t="shared" ref="I44:L44" si="8">+I15+I19+I20+I21+I22+I23</f>
        <v>1373.7974239999953</v>
      </c>
      <c r="J44" s="41">
        <f t="shared" si="8"/>
        <v>2867.3957499999751</v>
      </c>
      <c r="K44" s="41">
        <f t="shared" si="8"/>
        <v>2713.4202280559762</v>
      </c>
      <c r="L44" s="41">
        <f t="shared" si="8"/>
        <v>7189.3378860228931</v>
      </c>
      <c r="N44" s="7"/>
    </row>
    <row r="45" spans="1:14" x14ac:dyDescent="0.3">
      <c r="A45" s="7"/>
      <c r="D45" s="37" t="s">
        <v>74</v>
      </c>
      <c r="E45" s="4" t="s">
        <v>78</v>
      </c>
      <c r="F45" s="3" t="s">
        <v>2</v>
      </c>
      <c r="G45" s="38"/>
      <c r="H45" s="40">
        <f>+H43+H44</f>
        <v>2892.719999999993</v>
      </c>
      <c r="I45" s="40">
        <f t="shared" ref="I45:L45" si="9">+I43+I44</f>
        <v>2267.6630239999881</v>
      </c>
      <c r="J45" s="40">
        <f t="shared" si="9"/>
        <v>3524.432597999963</v>
      </c>
      <c r="K45" s="40">
        <f t="shared" si="9"/>
        <v>3458.2177035455397</v>
      </c>
      <c r="L45" s="40">
        <f t="shared" si="9"/>
        <v>7965.9078281958891</v>
      </c>
      <c r="N45" s="7"/>
    </row>
    <row r="46" spans="1:14" x14ac:dyDescent="0.3">
      <c r="A46" s="7"/>
      <c r="D46" s="42"/>
      <c r="E46" s="43" t="s">
        <v>79</v>
      </c>
      <c r="F46" s="21" t="s">
        <v>80</v>
      </c>
      <c r="G46" s="44"/>
      <c r="H46" s="51">
        <f>+'EFE Directo'!H45</f>
        <v>0.4</v>
      </c>
      <c r="I46" s="51">
        <f>+'EFE Directo'!I45</f>
        <v>0.4</v>
      </c>
      <c r="J46" s="51">
        <f>+'EFE Directo'!J45</f>
        <v>0.7</v>
      </c>
      <c r="K46" s="51">
        <f>+'EFE Directo'!K45</f>
        <v>0.7</v>
      </c>
      <c r="L46" s="51">
        <f>+'EFE Directo'!L45</f>
        <v>0.95</v>
      </c>
      <c r="N46" s="7"/>
    </row>
    <row r="47" spans="1:14" x14ac:dyDescent="0.3">
      <c r="A47" s="7"/>
      <c r="D47" s="4" t="s">
        <v>81</v>
      </c>
      <c r="F47" s="3" t="s">
        <v>2</v>
      </c>
      <c r="G47" s="38"/>
      <c r="H47" s="40">
        <f>+H42*H46</f>
        <v>1998.8544000000002</v>
      </c>
      <c r="I47" s="40">
        <f>+I42*I46</f>
        <v>1610.626176</v>
      </c>
      <c r="J47" s="40">
        <f>+J42*J46</f>
        <v>2779.635122510399</v>
      </c>
      <c r="K47" s="40">
        <f>+K42*K46</f>
        <v>2681.6477613725424</v>
      </c>
      <c r="L47" s="40">
        <f>+L42*L46</f>
        <v>4148.1874443860306</v>
      </c>
      <c r="N47" s="7"/>
    </row>
    <row r="48" spans="1:14" x14ac:dyDescent="0.3">
      <c r="A48" s="7"/>
      <c r="N48" s="7"/>
    </row>
    <row r="49" spans="1:14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2" spans="1:14" hidden="1" x14ac:dyDescent="0.3"/>
    <row r="53" spans="1:14" hidden="1" x14ac:dyDescent="0.3"/>
    <row r="54" spans="1:14" hidden="1" x14ac:dyDescent="0.3"/>
    <row r="55" spans="1:14" hidden="1" x14ac:dyDescent="0.3"/>
    <row r="56" spans="1:14" hidden="1" x14ac:dyDescent="0.3"/>
    <row r="57" spans="1:14" hidden="1" x14ac:dyDescent="0.3"/>
    <row r="58" spans="1:14" hidden="1" x14ac:dyDescent="0.3"/>
    <row r="59" spans="1:14" hidden="1" x14ac:dyDescent="0.3"/>
    <row r="60" spans="1:14" hidden="1" x14ac:dyDescent="0.3"/>
    <row r="61" spans="1:14" hidden="1" x14ac:dyDescent="0.3"/>
    <row r="62" spans="1:14" hidden="1" x14ac:dyDescent="0.3"/>
  </sheetData>
  <mergeCells count="3">
    <mergeCell ref="C5:L5"/>
    <mergeCell ref="C30:L30"/>
    <mergeCell ref="C38:L3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BG</vt:lpstr>
      <vt:lpstr>PG</vt:lpstr>
      <vt:lpstr>EFE Directo</vt:lpstr>
      <vt:lpstr>EFE Indirecto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Mario</dc:creator>
  <cp:lastModifiedBy>ACCOUNTER03</cp:lastModifiedBy>
  <dcterms:created xsi:type="dcterms:W3CDTF">2012-08-10T23:56:38Z</dcterms:created>
  <dcterms:modified xsi:type="dcterms:W3CDTF">2023-07-17T23:02:06Z</dcterms:modified>
</cp:coreProperties>
</file>