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/>
  <xr:revisionPtr revIDLastSave="0" documentId="8_{1C44142F-812F-4DB0-B66C-739516EE852F}" xr6:coauthVersionLast="47" xr6:coauthVersionMax="47" xr10:uidLastSave="{00000000-0000-0000-0000-000000000000}"/>
  <bookViews>
    <workbookView xWindow="3120" yWindow="675" windowWidth="13320" windowHeight="15525" xr2:uid="{00000000-000D-0000-FFFF-FFFF00000000}"/>
  </bookViews>
  <sheets>
    <sheet name="ER" sheetId="1" r:id="rId1"/>
    <sheet name="Hoja1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  <c r="B10" i="1"/>
  <c r="B7" i="1"/>
  <c r="B6" i="1"/>
  <c r="B5" i="1"/>
  <c r="B3" i="1"/>
  <c r="B2" i="1"/>
  <c r="E2" i="1" s="1"/>
  <c r="F2" i="1" s="1"/>
  <c r="E6" i="1" l="1"/>
  <c r="F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E5" i="1"/>
  <c r="E3" i="1"/>
  <c r="E4" i="1" s="1"/>
  <c r="E7" i="1"/>
  <c r="C13" i="1"/>
  <c r="C10" i="1"/>
  <c r="E10" i="1" s="1"/>
  <c r="C6" i="1"/>
  <c r="C8" i="1"/>
  <c r="D8" i="1" s="1"/>
  <c r="E8" i="1" s="1"/>
  <c r="B9" i="1"/>
  <c r="B4" i="1"/>
  <c r="C4" i="1" s="1"/>
  <c r="C5" i="1"/>
  <c r="C7" i="1"/>
  <c r="E9" i="1" l="1"/>
  <c r="E11" i="1" s="1"/>
  <c r="C3" i="1"/>
  <c r="C2" i="1"/>
  <c r="B11" i="1"/>
  <c r="B18" i="1" l="1"/>
  <c r="C9" i="1"/>
  <c r="C11" i="1"/>
  <c r="B25" i="1" l="1"/>
  <c r="B26" i="1" s="1"/>
  <c r="B12" i="1" s="1"/>
  <c r="C12" i="1" l="1"/>
  <c r="B14" i="1"/>
  <c r="C14" i="1" s="1"/>
</calcChain>
</file>

<file path=xl/sharedStrings.xml><?xml version="1.0" encoding="utf-8"?>
<sst xmlns="http://schemas.openxmlformats.org/spreadsheetml/2006/main" count="50" uniqueCount="50">
  <si>
    <t>Detalle</t>
  </si>
  <si>
    <t>Costos</t>
  </si>
  <si>
    <t xml:space="preserve">Ingresos </t>
  </si>
  <si>
    <t xml:space="preserve">Enero </t>
  </si>
  <si>
    <t>Febrero</t>
  </si>
  <si>
    <t>Historico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</si>
  <si>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</si>
  <si>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</si>
  <si>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</si>
  <si>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</si>
  <si>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</si>
  <si>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</si>
  <si>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</si>
  <si>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</si>
  <si>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</si>
  <si>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</si>
  <si>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Real</t>
  </si>
  <si>
    <t>% Proyectado</t>
  </si>
  <si>
    <t>UTILIDAD BRUTA</t>
  </si>
  <si>
    <t>Gastos de admon</t>
  </si>
  <si>
    <t>Gastos de distribución y ventas</t>
  </si>
  <si>
    <t>Gastos financieros</t>
  </si>
  <si>
    <t>Otros gastos</t>
  </si>
  <si>
    <t>UTILIDAD OPERATIVA</t>
  </si>
  <si>
    <t>Total gastos</t>
  </si>
  <si>
    <t xml:space="preserve">Otros ingresos </t>
  </si>
  <si>
    <t xml:space="preserve">Impuesto de renta </t>
  </si>
  <si>
    <t xml:space="preserve">Sobretasa </t>
  </si>
  <si>
    <t xml:space="preserve">Depuración Renta </t>
  </si>
  <si>
    <t xml:space="preserve">Gastos no deducibles </t>
  </si>
  <si>
    <t>Ajustes de NIIF no aceptados</t>
  </si>
  <si>
    <t>UTILIDAD CONTABLE</t>
  </si>
  <si>
    <t xml:space="preserve">Bancarización </t>
  </si>
  <si>
    <t>Facturas de compra sin acuse</t>
  </si>
  <si>
    <t>Compras sin RUT</t>
  </si>
  <si>
    <t>(SUMAN)Presunciones fiscales</t>
  </si>
  <si>
    <t xml:space="preserve">UTILIDAD FISCAL </t>
  </si>
  <si>
    <t>Tasa % aplicada</t>
  </si>
  <si>
    <t>UTILIDAD DESPUÉS DE IMPUESTOS</t>
  </si>
  <si>
    <t>AÑO 2023</t>
  </si>
  <si>
    <t xml:space="preserve">1355 RETENCIONES </t>
  </si>
  <si>
    <t>ANTICIPOS</t>
  </si>
  <si>
    <t>Enero EJECUTADO</t>
  </si>
  <si>
    <t>MP</t>
  </si>
  <si>
    <t>MOD</t>
  </si>
  <si>
    <t>CIF</t>
  </si>
  <si>
    <t>CS</t>
  </si>
  <si>
    <t xml:space="preserve">ESTRUCTURA K </t>
  </si>
  <si>
    <t>TERCEROS</t>
  </si>
  <si>
    <t>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</si>
</sst>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rgb="FF000000"/>
      <name val="Arial Narrow"/>
      <family val="2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  <font>
      <sz val="13"/>
      <color rgb="FF000000"/>
      <name val="Arial Narrow"/>
      <family val="2"/>
    </font>
    <font>
      <i/>
      <sz val="13"/>
      <color theme="3" tint="-0.499984740745262"/>
      <name val="Arial Narrow"/>
      <family val="2"/>
    </font>
    <font>
      <b/>
      <i/>
      <sz val="13"/>
      <color theme="3" tint="-0.499984740745262"/>
      <name val="Arial Narrow"/>
      <family val="2"/>
    </font>
    <font>
      <b/>
      <i/>
      <u/>
      <sz val="13"/>
      <color theme="3" tint="-0.499984740745262"/>
      <name val="Arial Narrow"/>
      <family val="2"/>
    </font>
    <font>
      <b/>
      <i/>
      <u/>
      <sz val="13"/>
      <color rgb="FF000000"/>
      <name val="Arial Narrow"/>
      <family val="2"/>
    </font>
    <font>
      <b/>
      <i/>
      <u/>
      <sz val="13"/>
      <color theme="1"/>
      <name val="Arial Narrow"/>
      <family val="2"/>
    </font>
    <font>
      <i/>
      <u/>
      <sz val="13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theme="9"/>
      </patternFill>
    </fill>
    <fill>
      <patternFill patternType="solid">
        <fgColor rgb="FFE2EFD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0" xfId="0" applyFont="1" applyFill="1" applyAlignment="1">
      <alignment horizontal="center" vertical="center" wrapText="1" readingOrder="1"/>
    </xf>
    <xf numFmtId="164" fontId="3" fillId="4" borderId="0" xfId="0" applyNumberFormat="1" applyFont="1" applyFill="1" applyAlignment="1">
      <alignment vertical="center" readingOrder="1"/>
    </xf>
    <xf numFmtId="0" fontId="4" fillId="0" borderId="0" xfId="0" applyFont="1" applyAlignment="1">
      <alignment vertical="center" readingOrder="1"/>
    </xf>
    <xf numFmtId="0" fontId="5" fillId="3" borderId="1" xfId="0" applyFont="1" applyFill="1" applyBorder="1" applyAlignment="1">
      <alignment horizontal="left" vertical="center"/>
    </xf>
    <xf numFmtId="165" fontId="5" fillId="5" borderId="1" xfId="2" applyNumberFormat="1" applyFont="1" applyFill="1" applyBorder="1" applyAlignment="1">
      <alignment horizontal="left" readingOrder="1"/>
    </xf>
    <xf numFmtId="10" fontId="6" fillId="5" borderId="2" xfId="0" applyNumberFormat="1" applyFont="1" applyFill="1" applyBorder="1" applyAlignment="1">
      <alignment horizontal="center" readingOrder="1"/>
    </xf>
    <xf numFmtId="164" fontId="4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left" vertical="center"/>
    </xf>
    <xf numFmtId="165" fontId="5" fillId="0" borderId="1" xfId="2" applyNumberFormat="1" applyFont="1" applyBorder="1" applyAlignment="1">
      <alignment horizontal="left" readingOrder="1"/>
    </xf>
    <xf numFmtId="10" fontId="6" fillId="0" borderId="2" xfId="0" applyNumberFormat="1" applyFont="1" applyBorder="1" applyAlignment="1">
      <alignment horizontal="center" readingOrder="1"/>
    </xf>
    <xf numFmtId="10" fontId="7" fillId="0" borderId="2" xfId="0" applyNumberFormat="1" applyFont="1" applyBorder="1" applyAlignment="1">
      <alignment horizontal="center" readingOrder="1"/>
    </xf>
    <xf numFmtId="164" fontId="3" fillId="0" borderId="0" xfId="0" applyNumberFormat="1" applyFont="1"/>
    <xf numFmtId="0" fontId="2" fillId="3" borderId="1" xfId="0" applyFont="1" applyFill="1" applyBorder="1" applyAlignment="1">
      <alignment horizontal="left" vertical="center"/>
    </xf>
    <xf numFmtId="165" fontId="2" fillId="5" borderId="1" xfId="2" applyNumberFormat="1" applyFont="1" applyFill="1" applyBorder="1" applyAlignment="1">
      <alignment horizontal="left" readingOrder="1"/>
    </xf>
    <xf numFmtId="10" fontId="7" fillId="5" borderId="2" xfId="0" applyNumberFormat="1" applyFont="1" applyFill="1" applyBorder="1" applyAlignment="1">
      <alignment horizontal="center" readingOrder="1"/>
    </xf>
    <xf numFmtId="10" fontId="8" fillId="0" borderId="2" xfId="0" applyNumberFormat="1" applyFont="1" applyBorder="1" applyAlignment="1">
      <alignment horizontal="center" readingOrder="1"/>
    </xf>
    <xf numFmtId="0" fontId="9" fillId="0" borderId="1" xfId="0" applyFont="1" applyBorder="1" applyAlignment="1">
      <alignment horizontal="left" vertical="center"/>
    </xf>
    <xf numFmtId="165" fontId="9" fillId="0" borderId="1" xfId="2" applyNumberFormat="1" applyFont="1" applyBorder="1" applyAlignment="1">
      <alignment horizontal="left" readingOrder="1"/>
    </xf>
    <xf numFmtId="164" fontId="10" fillId="0" borderId="0" xfId="0" applyNumberFormat="1" applyFont="1"/>
    <xf numFmtId="10" fontId="8" fillId="6" borderId="2" xfId="0" applyNumberFormat="1" applyFont="1" applyFill="1" applyBorder="1" applyAlignment="1">
      <alignment horizontal="center" readingOrder="1"/>
    </xf>
    <xf numFmtId="164" fontId="11" fillId="0" borderId="0" xfId="0" applyNumberFormat="1" applyFont="1"/>
    <xf numFmtId="0" fontId="3" fillId="0" borderId="0" xfId="0" applyFont="1"/>
    <xf numFmtId="0" fontId="10" fillId="0" borderId="0" xfId="0" applyFont="1"/>
    <xf numFmtId="0" fontId="11" fillId="0" borderId="0" xfId="0" applyFont="1"/>
    <xf numFmtId="0" fontId="3" fillId="7" borderId="0" xfId="0" applyFont="1" applyFill="1"/>
    <xf numFmtId="165" fontId="3" fillId="0" borderId="0" xfId="0" applyNumberFormat="1" applyFont="1"/>
    <xf numFmtId="0" fontId="10" fillId="8" borderId="0" xfId="0" applyFont="1" applyFill="1"/>
    <xf numFmtId="164" fontId="11" fillId="8" borderId="0" xfId="0" applyNumberFormat="1" applyFont="1" applyFill="1"/>
    <xf numFmtId="10" fontId="8" fillId="8" borderId="2" xfId="0" applyNumberFormat="1" applyFont="1" applyFill="1" applyBorder="1" applyAlignment="1">
      <alignment horizontal="center" readingOrder="1"/>
    </xf>
    <xf numFmtId="10" fontId="5" fillId="3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11" fillId="8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164" fontId="5" fillId="3" borderId="0" xfId="1" applyNumberFormat="1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left" vertical="center"/>
    </xf>
    <xf numFmtId="165" fontId="5" fillId="9" borderId="1" xfId="2" applyNumberFormat="1" applyFont="1" applyFill="1" applyBorder="1" applyAlignment="1">
      <alignment horizontal="left" readingOrder="1"/>
    </xf>
    <xf numFmtId="10" fontId="7" fillId="9" borderId="2" xfId="0" applyNumberFormat="1" applyFont="1" applyFill="1" applyBorder="1" applyAlignment="1">
      <alignment horizontal="center" readingOrder="1"/>
    </xf>
    <xf numFmtId="164" fontId="5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64" fontId="11" fillId="8" borderId="0" xfId="0" applyNumberFormat="1" applyFont="1" applyFill="1" applyAlignment="1">
      <alignment horizontal="center"/>
    </xf>
    <xf numFmtId="9" fontId="5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0" fontId="7" fillId="10" borderId="2" xfId="0" applyNumberFormat="1" applyFont="1" applyFill="1" applyBorder="1" applyAlignment="1">
      <alignment horizontal="center" readingOrder="1"/>
    </xf>
    <xf numFmtId="0" fontId="4" fillId="11" borderId="0" xfId="0" applyFont="1" applyFill="1"/>
    <xf numFmtId="164" fontId="4" fillId="11" borderId="0" xfId="0" applyNumberFormat="1" applyFont="1" applyFill="1"/>
    <xf numFmtId="9" fontId="0" fillId="0" borderId="0" xfId="0" applyNumberFormat="1"/>
    <xf numFmtId="0" fontId="0" fillId="11" borderId="0" xfId="0" applyFill="1"/>
    <xf numFmtId="9" fontId="2" fillId="11" borderId="0" xfId="0" applyNumberFormat="1" applyFont="1" applyFill="1" applyAlignment="1">
      <alignment horizontal="center" vertical="center"/>
    </xf>
  </cellXfs>
  <cellStyles count="3">
    <cellStyle name="Moneda 2 14" xfId="2" xr:uid="{00000000-0005-0000-0000-000000000000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137960</xdr:colOff>
      <xdr:row>14</xdr:row>
      <xdr:rowOff>105328</xdr:rowOff>
    </xdr:from>
    <xdr:to>
      <xdr:col>8</xdr:col>
      <xdr:colOff>333375</xdr:colOff>
      <xdr:row>29</xdr:row>
      <xdr:rowOff>65971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86135" y="3610528"/>
          <a:ext cx="6119965" cy="324676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OneDrive/CONTABILIDADES/CG-1-CRC%20PALMIRA/2021/ESTADOS-FINANCIEROS/DICIEMBRE/V1-Estados-Financieros-Dic-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de situación financiera"/>
      <sheetName val="Resultados integrales"/>
      <sheetName val="Estado Cambios en el patrim"/>
      <sheetName val="Estado de flujos de efectivo"/>
      <sheetName val="Hoja de trabajo de flujos 2016"/>
      <sheetName val="Hoja de trabajo de flujos 2015"/>
      <sheetName val="Conciliación ESF - PCGA"/>
      <sheetName val="Conciliación ER - PCGA"/>
      <sheetName val="Conciliación patrimonio vs"/>
      <sheetName val="Conciliación de la utilidad"/>
    </sheetNames>
    <sheetDataSet>
      <sheetData sheetId="0"/>
      <sheetData sheetId="1">
        <row r="13">
          <cell r="H13">
            <v>1056386947</v>
          </cell>
        </row>
        <row r="14">
          <cell r="H14">
            <v>453191650</v>
          </cell>
        </row>
        <row r="17">
          <cell r="H17">
            <v>14786338.289999999</v>
          </cell>
        </row>
        <row r="18">
          <cell r="H18">
            <v>-400000</v>
          </cell>
        </row>
        <row r="19">
          <cell r="H19">
            <v>-267676358.55000001</v>
          </cell>
        </row>
        <row r="20">
          <cell r="H20">
            <v>-29432552.059999995</v>
          </cell>
        </row>
        <row r="24">
          <cell r="H24">
            <v>-40223284.509999998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9"/>
  <sheetViews>
    <sheetView tabSelected="1" workbookViewId="0">
      <selection activeCell="D6" sqref="D6"/>
    </sheetView>
  </sheetViews>
  <sheetFormatPr baseColWidth="10" defaultColWidth="9.140625" defaultRowHeight="17.25" x14ac:dyDescent="0.3"/>
  <cols>
    <col min="1" max="1" width="37.42578125" style="9" bestFit="1" customWidth="1"/>
    <col min="2" max="2" width="19.42578125" style="9" bestFit="1" customWidth="1"/>
    <col min="3" max="3" width="9.85546875" style="9" bestFit="1" customWidth="1"/>
    <col min="4" max="4" width="12.28515625" style="35" bestFit="1" customWidth="1"/>
    <col min="5" max="5" width="20.28515625" style="35" bestFit="1" customWidth="1"/>
    <col min="6" max="6" width="18.5703125" style="8" bestFit="1" customWidth="1"/>
    <col min="7" max="7" width="21.42578125" style="8" bestFit="1" customWidth="1"/>
    <col min="8" max="18" width="16.28515625" style="8" bestFit="1" customWidth="1"/>
    <col min="19" max="16384" width="9.140625" style="9"/>
  </cols>
  <sheetData>
    <row r="1" spans="1:18" s="4" customFormat="1" ht="42.75" customHeight="1" thickBot="1" x14ac:dyDescent="0.3">
      <c r="A1" s="1" t="s">
        <v>0</v>
      </c>
      <c r="B1" s="2" t="s">
        <v>5</v>
      </c>
      <c r="C1" s="2" t="s">
        <v>16</v>
      </c>
      <c r="D1" s="2" t="s">
        <v>17</v>
      </c>
      <c r="E1" s="2" t="s">
        <v>39</v>
      </c>
      <c r="F1" s="3" t="s">
        <v>3</v>
      </c>
      <c r="G1" s="3" t="s">
        <v>42</v>
      </c>
      <c r="H1" s="3" t="s">
        <v>4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</row>
    <row r="2" spans="1:18" ht="18" thickBot="1" x14ac:dyDescent="0.35">
      <c r="A2" s="5" t="s">
        <v>2</v>
      </c>
      <c r="B2" s="6">
        <f>+'[1]Resultados integrales'!$H$13</f>
        <v>1056386947</v>
      </c>
      <c r="C2" s="7">
        <f>+B2/$B$2</f>
        <v>1</v>
      </c>
      <c r="D2" s="32">
        <v>0.15</v>
      </c>
      <c r="E2" s="38">
        <f>+B2*(1+D2)</f>
        <v>1214844989.05</v>
      </c>
      <c r="F2" s="8">
        <f>+E2/12</f>
        <v>101237082.42083333</v>
      </c>
      <c r="G2" s="8">
        <v>95000000</v>
      </c>
    </row>
    <row r="3" spans="1:18" ht="18" thickBot="1" x14ac:dyDescent="0.35">
      <c r="A3" s="10" t="s">
        <v>1</v>
      </c>
      <c r="B3" s="11">
        <f>+'[1]Resultados integrales'!$H$14</f>
        <v>453191650</v>
      </c>
      <c r="C3" s="12">
        <f>+B3/$B$2</f>
        <v>0.42900156167870562</v>
      </c>
      <c r="D3" s="48">
        <v>0.45</v>
      </c>
      <c r="E3" s="42">
        <f>+E2*D3</f>
        <v>546680245.07249999</v>
      </c>
    </row>
    <row r="4" spans="1:18" ht="18" thickBot="1" x14ac:dyDescent="0.35">
      <c r="A4" s="19" t="s">
        <v>18</v>
      </c>
      <c r="B4" s="20">
        <f>+B2-B3</f>
        <v>603195297</v>
      </c>
      <c r="C4" s="18">
        <f>+B4/B2</f>
        <v>0.57099843832129438</v>
      </c>
      <c r="D4" s="33"/>
      <c r="E4" s="43">
        <f>+E2-E3</f>
        <v>668164743.97749996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</row>
    <row r="5" spans="1:18" ht="18" thickBot="1" x14ac:dyDescent="0.35">
      <c r="A5" s="10" t="s">
        <v>19</v>
      </c>
      <c r="B5" s="11">
        <f>-'[1]Resultados integrales'!$H$19</f>
        <v>267676358.55000001</v>
      </c>
      <c r="C5" s="13">
        <f>+B5/$B$2</f>
        <v>0.2533885517140908</v>
      </c>
      <c r="D5" s="49">
        <v>0.3</v>
      </c>
      <c r="E5" s="44">
        <f>+E2*D5</f>
        <v>364453496.71499997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spans="1:18" ht="18" thickBot="1" x14ac:dyDescent="0.35">
      <c r="A6" s="39" t="s">
        <v>20</v>
      </c>
      <c r="B6" s="40">
        <f>-'[1]Resultados integrales'!$H$18</f>
        <v>400000</v>
      </c>
      <c r="C6" s="41">
        <f t="shared" ref="C6:C8" si="0">+B6/$B$2</f>
        <v>3.7864913149101984E-4</v>
      </c>
      <c r="D6" s="49">
        <v>0.01</v>
      </c>
      <c r="E6" s="44">
        <f>+E2*D6</f>
        <v>12148449.8905</v>
      </c>
      <c r="F6" s="14">
        <f>+E6/12</f>
        <v>1012370.8242083333</v>
      </c>
      <c r="G6" s="14">
        <v>800000</v>
      </c>
      <c r="H6" s="14">
        <f>+F6</f>
        <v>1012370.8242083333</v>
      </c>
      <c r="I6" s="14">
        <f t="shared" ref="I6:R6" si="1">+H6</f>
        <v>1012370.8242083333</v>
      </c>
      <c r="J6" s="14">
        <f t="shared" si="1"/>
        <v>1012370.8242083333</v>
      </c>
      <c r="K6" s="14">
        <f t="shared" si="1"/>
        <v>1012370.8242083333</v>
      </c>
      <c r="L6" s="14">
        <f t="shared" si="1"/>
        <v>1012370.8242083333</v>
      </c>
      <c r="M6" s="14">
        <f t="shared" si="1"/>
        <v>1012370.8242083333</v>
      </c>
      <c r="N6" s="14">
        <f t="shared" si="1"/>
        <v>1012370.8242083333</v>
      </c>
      <c r="O6" s="14">
        <f t="shared" si="1"/>
        <v>1012370.8242083333</v>
      </c>
      <c r="P6" s="14">
        <f t="shared" si="1"/>
        <v>1012370.8242083333</v>
      </c>
      <c r="Q6" s="14">
        <f t="shared" si="1"/>
        <v>1012370.8242083333</v>
      </c>
      <c r="R6" s="14">
        <f t="shared" si="1"/>
        <v>1012370.8242083333</v>
      </c>
    </row>
    <row r="7" spans="1:18" ht="18" thickBot="1" x14ac:dyDescent="0.35">
      <c r="A7" s="10" t="s">
        <v>21</v>
      </c>
      <c r="B7" s="11">
        <f>-'[1]Resultados integrales'!$H$24</f>
        <v>40223284.509999998</v>
      </c>
      <c r="C7" s="13">
        <f t="shared" si="0"/>
        <v>3.8076279363569228E-2</v>
      </c>
      <c r="D7" s="56">
        <v>0.02</v>
      </c>
      <c r="E7" s="44">
        <f>+E2*D7</f>
        <v>24296899.780999999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ht="18" thickBot="1" x14ac:dyDescent="0.35">
      <c r="A8" s="10" t="s">
        <v>22</v>
      </c>
      <c r="B8" s="11">
        <f>-'[1]Resultados integrales'!$H$20</f>
        <v>29432552.059999995</v>
      </c>
      <c r="C8" s="13">
        <f t="shared" si="0"/>
        <v>2.7861525687708062E-2</v>
      </c>
      <c r="D8" s="50">
        <f>+C8</f>
        <v>2.7861525687708062E-2</v>
      </c>
      <c r="E8" s="44">
        <f>+E2*D8</f>
        <v>33847434.868999995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1:18" ht="18" thickBot="1" x14ac:dyDescent="0.35">
      <c r="A9" s="15" t="s">
        <v>24</v>
      </c>
      <c r="B9" s="16">
        <f>+B5+B6+B7+B8</f>
        <v>337732195.12</v>
      </c>
      <c r="C9" s="51">
        <f t="shared" ref="C9:C14" si="2">+B9/$B$2</f>
        <v>0.31970500589685913</v>
      </c>
      <c r="D9" s="34"/>
      <c r="E9" s="16">
        <f>+E5+E6+E7+E8</f>
        <v>434746281.25550002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spans="1:18" ht="18" thickBot="1" x14ac:dyDescent="0.35">
      <c r="A10" s="15" t="s">
        <v>25</v>
      </c>
      <c r="B10" s="16">
        <f>+'[1]Resultados integrales'!$H$17</f>
        <v>14786338.289999999</v>
      </c>
      <c r="C10" s="17">
        <f t="shared" si="2"/>
        <v>1.3997085378602277E-2</v>
      </c>
      <c r="D10" s="34"/>
      <c r="E10" s="45">
        <f>+E2*C10</f>
        <v>17004289.033499997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spans="1:18" ht="18" thickBot="1" x14ac:dyDescent="0.35">
      <c r="A11" s="19" t="s">
        <v>23</v>
      </c>
      <c r="B11" s="20">
        <f>+B2-B3-B9</f>
        <v>265463101.88</v>
      </c>
      <c r="C11" s="22">
        <f t="shared" si="2"/>
        <v>0.2512934324244353</v>
      </c>
      <c r="D11" s="33"/>
      <c r="E11" s="20">
        <f>+E2-E3-E9</f>
        <v>233418462.72199994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</row>
    <row r="12" spans="1:18" ht="18" thickBot="1" x14ac:dyDescent="0.35">
      <c r="A12" s="9" t="s">
        <v>26</v>
      </c>
      <c r="B12" s="8">
        <f>+B26</f>
        <v>103552085.65799999</v>
      </c>
      <c r="C12" s="22">
        <f t="shared" si="2"/>
        <v>9.8024768246213465E-2</v>
      </c>
      <c r="E12" s="46"/>
    </row>
    <row r="13" spans="1:18" ht="18" thickBot="1" x14ac:dyDescent="0.35">
      <c r="A13" s="9" t="s">
        <v>27</v>
      </c>
      <c r="B13" s="9">
        <v>0</v>
      </c>
      <c r="C13" s="22">
        <f t="shared" si="2"/>
        <v>0</v>
      </c>
      <c r="E13" s="46"/>
    </row>
    <row r="14" spans="1:18" x14ac:dyDescent="0.3">
      <c r="A14" s="29" t="s">
        <v>38</v>
      </c>
      <c r="B14" s="30">
        <f>+B11-B12</f>
        <v>161911016.222</v>
      </c>
      <c r="C14" s="31">
        <f t="shared" si="2"/>
        <v>0.1532686641782218</v>
      </c>
      <c r="D14" s="36"/>
      <c r="E14" s="47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  <row r="15" spans="1:18" x14ac:dyDescent="0.3">
      <c r="A15" s="25"/>
      <c r="B15" s="26"/>
      <c r="C15" s="26"/>
      <c r="D15" s="37"/>
      <c r="E15" s="37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</row>
    <row r="16" spans="1:18" x14ac:dyDescent="0.3">
      <c r="A16" s="25"/>
      <c r="B16" s="26"/>
      <c r="C16" s="26"/>
      <c r="D16" s="37"/>
      <c r="E16" s="37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</row>
    <row r="17" spans="1:3" x14ac:dyDescent="0.3">
      <c r="A17" s="27" t="s">
        <v>28</v>
      </c>
      <c r="B17" s="27"/>
      <c r="C17" s="27"/>
    </row>
    <row r="18" spans="1:3" x14ac:dyDescent="0.3">
      <c r="A18" s="24" t="s">
        <v>31</v>
      </c>
      <c r="B18" s="28">
        <f>+B11</f>
        <v>265463101.88</v>
      </c>
      <c r="C18" s="24"/>
    </row>
    <row r="19" spans="1:3" x14ac:dyDescent="0.3">
      <c r="A19" s="9" t="s">
        <v>29</v>
      </c>
      <c r="B19" s="8">
        <v>1500000</v>
      </c>
    </row>
    <row r="20" spans="1:3" x14ac:dyDescent="0.3">
      <c r="A20" s="9" t="s">
        <v>32</v>
      </c>
      <c r="B20" s="8">
        <v>500000</v>
      </c>
    </row>
    <row r="21" spans="1:3" x14ac:dyDescent="0.3">
      <c r="A21" s="9" t="s">
        <v>33</v>
      </c>
      <c r="B21" s="8">
        <v>15000000</v>
      </c>
    </row>
    <row r="22" spans="1:3" x14ac:dyDescent="0.3">
      <c r="A22" s="9" t="s">
        <v>34</v>
      </c>
      <c r="B22" s="8">
        <v>2100000</v>
      </c>
    </row>
    <row r="23" spans="1:3" x14ac:dyDescent="0.3">
      <c r="A23" s="24" t="s">
        <v>35</v>
      </c>
      <c r="B23" s="8">
        <v>8100000</v>
      </c>
    </row>
    <row r="24" spans="1:3" x14ac:dyDescent="0.3">
      <c r="A24" s="52" t="s">
        <v>30</v>
      </c>
      <c r="B24" s="53">
        <v>3200000</v>
      </c>
    </row>
    <row r="25" spans="1:3" x14ac:dyDescent="0.3">
      <c r="A25" s="24" t="s">
        <v>36</v>
      </c>
      <c r="B25" s="14">
        <f>+B18+B19+B20+B21+B22+B23+B24</f>
        <v>295863101.88</v>
      </c>
    </row>
    <row r="26" spans="1:3" x14ac:dyDescent="0.3">
      <c r="A26" s="9" t="s">
        <v>37</v>
      </c>
      <c r="B26" s="8">
        <f>+B25*35%</f>
        <v>103552085.65799999</v>
      </c>
    </row>
    <row r="28" spans="1:3" x14ac:dyDescent="0.3">
      <c r="A28" s="9" t="s">
        <v>40</v>
      </c>
    </row>
    <row r="29" spans="1:3" x14ac:dyDescent="0.3">
      <c r="A29" s="9" t="s">
        <v>41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8"/>
  <sheetViews>
    <sheetView zoomScale="130" zoomScaleNormal="130" workbookViewId="0">
      <selection activeCell="D7" sqref="D7"/>
    </sheetView>
  </sheetViews>
  <sheetFormatPr baseColWidth="10" defaultRowHeight="15" x14ac:dyDescent="0.25"/>
  <cols>
    <col min="2" max="2" width="14.28515625" bestFit="1" customWidth="1"/>
    <col min="3" max="3" width="12.7109375" bestFit="1" customWidth="1"/>
  </cols>
  <sheetData>
    <row r="2" spans="2:4" x14ac:dyDescent="0.25">
      <c r="B2" t="s">
        <v>43</v>
      </c>
    </row>
    <row r="3" spans="2:4" x14ac:dyDescent="0.25">
      <c r="B3" t="s">
        <v>44</v>
      </c>
    </row>
    <row r="4" spans="2:4" x14ac:dyDescent="0.25">
      <c r="B4" t="s">
        <v>45</v>
      </c>
    </row>
    <row r="5" spans="2:4" x14ac:dyDescent="0.25">
      <c r="B5" t="s">
        <v>46</v>
      </c>
    </row>
    <row r="7" spans="2:4" x14ac:dyDescent="0.25">
      <c r="B7" s="55" t="s">
        <v>47</v>
      </c>
      <c r="C7" t="s">
        <v>48</v>
      </c>
    </row>
    <row r="8" spans="2:4" x14ac:dyDescent="0.25">
      <c r="C8" t="s">
        <v>49</v>
      </c>
      <c r="D8" s="54">
        <v>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ER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2023-07-17T23:02:43Z</dcterms:modified>
</cp:coreProperties>
</file>