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40A4FB4E-CD2A-439D-B816-344826A2D1BD}" xr6:coauthVersionLast="47" xr6:coauthVersionMax="47" xr10:uidLastSave="{00000000-0000-0000-0000-000000000000}"/>
  <bookViews>
    <workbookView xWindow="2340" yWindow="975" windowWidth="15570" windowHeight="15225" activeTab="2" xr2:uid="{00000000-000D-0000-FFFF-FFFF00000000}"/>
  </bookViews>
  <sheets>
    <sheet name="Hoja1" sheetId="1" r:id="rId1"/>
    <sheet name="Hoja2" sheetId="5" r:id="rId2"/>
    <sheet name="VP" sheetId="2" r:id="rId3"/>
    <sheet name="Hoja3" sheetId="3" r:id="rId4"/>
    <sheet name="Hoja4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2" i="2" l="1"/>
  <c r="D10" i="2"/>
  <c r="C19" i="5"/>
  <c r="C23" i="5" s="1"/>
  <c r="A19" i="5"/>
  <c r="A16" i="5"/>
  <c r="B12" i="5"/>
  <c r="B20" i="5" l="1"/>
  <c r="B24" i="5" s="1"/>
  <c r="F5" i="4"/>
  <c r="J2" i="4"/>
  <c r="F4" i="4"/>
  <c r="E13" i="4"/>
  <c r="E12" i="4"/>
  <c r="E14" i="4" s="1"/>
  <c r="G6" i="3"/>
  <c r="E5" i="3"/>
  <c r="E4" i="3"/>
  <c r="B4" i="3"/>
  <c r="B5" i="3" s="1"/>
  <c r="B6" i="3" s="1"/>
  <c r="C47" i="2"/>
  <c r="D37" i="2"/>
  <c r="D83" i="2" s="1"/>
  <c r="E32" i="2"/>
  <c r="B16" i="2"/>
  <c r="D8" i="2"/>
  <c r="D53" i="2" l="1"/>
  <c r="D11" i="2"/>
  <c r="C16" i="2" l="1"/>
  <c r="F16" i="2" s="1"/>
  <c r="C17" i="2" s="1"/>
  <c r="D17" i="2" s="1"/>
  <c r="D36" i="2"/>
  <c r="E12" i="2"/>
  <c r="D57" i="2"/>
  <c r="D54" i="2"/>
  <c r="D62" i="2" s="1"/>
  <c r="F17" i="2"/>
  <c r="C18" i="2" s="1"/>
  <c r="D18" i="2"/>
  <c r="F18" i="2" l="1"/>
  <c r="C19" i="2" s="1"/>
  <c r="D74" i="2"/>
  <c r="E75" i="2" s="1"/>
  <c r="E77" i="2" s="1"/>
  <c r="D78" i="2" s="1"/>
  <c r="E38" i="2"/>
  <c r="D82" i="2"/>
  <c r="D61" i="2"/>
  <c r="E63" i="2" s="1"/>
  <c r="E41" i="2"/>
  <c r="E55" i="2"/>
  <c r="F63" i="2" s="1"/>
  <c r="G63" i="2" s="1"/>
  <c r="D65" i="2" s="1"/>
  <c r="E66" i="2" s="1"/>
  <c r="D46" i="2"/>
  <c r="E47" i="2" s="1"/>
  <c r="D68" i="2"/>
  <c r="E69" i="2" s="1"/>
  <c r="E71" i="2" s="1"/>
  <c r="D72" i="2" s="1"/>
  <c r="D19" i="2"/>
  <c r="F19" i="2" s="1"/>
  <c r="C20" i="2" s="1"/>
  <c r="D20" i="2" l="1"/>
  <c r="F20" i="2" s="1"/>
  <c r="C21" i="2" s="1"/>
  <c r="D21" i="2" l="1"/>
  <c r="F21" i="2" s="1"/>
  <c r="C22" i="2" s="1"/>
  <c r="D22" i="2" l="1"/>
  <c r="F22" i="2" s="1"/>
  <c r="C23" i="2" s="1"/>
  <c r="D23" i="2" l="1"/>
  <c r="F23" i="2" l="1"/>
  <c r="C24" i="2" s="1"/>
  <c r="D24" i="2"/>
  <c r="F24" i="2" s="1"/>
  <c r="C25" i="2" s="1"/>
  <c r="D25" i="2" l="1"/>
  <c r="F25" i="2" s="1"/>
  <c r="C26" i="2" s="1"/>
  <c r="D26" i="2" l="1"/>
  <c r="F26" i="2" s="1"/>
  <c r="C27" i="2" s="1"/>
  <c r="D27" i="2" l="1"/>
  <c r="F27" i="2" s="1"/>
  <c r="C28" i="2" s="1"/>
  <c r="D28" i="2" l="1"/>
  <c r="F28" i="2" s="1"/>
  <c r="C29" i="2" s="1"/>
  <c r="D29" i="2" l="1"/>
  <c r="F29" i="2" s="1"/>
  <c r="C30" i="2" s="1"/>
  <c r="D30" i="2" l="1"/>
  <c r="F30" i="2" s="1"/>
  <c r="C31" i="2" s="1"/>
  <c r="D31" i="2" l="1"/>
  <c r="F31" i="2" s="1"/>
  <c r="C32" i="2" s="1"/>
  <c r="D32" i="2" l="1"/>
  <c r="F32" i="2" l="1"/>
  <c r="D33" i="2"/>
  <c r="D84" i="2" s="1"/>
  <c r="E85" i="2" s="1"/>
  <c r="E34" i="1"/>
  <c r="C34" i="1"/>
  <c r="F33" i="1"/>
  <c r="C30" i="1"/>
  <c r="C27" i="1"/>
  <c r="F26" i="1"/>
  <c r="E27" i="1" s="1"/>
  <c r="C26" i="1"/>
  <c r="E13" i="1"/>
  <c r="E6" i="1"/>
  <c r="E5" i="1"/>
  <c r="E4" i="1"/>
  <c r="B2" i="5" s="1"/>
  <c r="E22" i="1" l="1"/>
  <c r="F23" i="1" s="1"/>
  <c r="E7" i="1"/>
  <c r="E19" i="1" l="1"/>
  <c r="G11" i="1"/>
  <c r="G9" i="1"/>
  <c r="F5" i="1"/>
  <c r="G5" i="1" s="1"/>
  <c r="F4" i="1"/>
  <c r="F6" i="1"/>
  <c r="G6" i="1" s="1"/>
  <c r="H22" i="1" l="1"/>
  <c r="H23" i="1" s="1"/>
  <c r="G10" i="1"/>
  <c r="G12" i="1" s="1"/>
  <c r="H14" i="1" s="1"/>
  <c r="G17" i="1"/>
  <c r="H17" i="1" s="1"/>
  <c r="I18" i="1" s="1"/>
  <c r="H19" i="1" s="1"/>
  <c r="F7" i="1"/>
  <c r="G4" i="1"/>
  <c r="F20" i="1"/>
  <c r="F30" i="1"/>
  <c r="E31" i="1" s="1"/>
  <c r="I15" i="1" l="1"/>
  <c r="G28" i="1"/>
  <c r="C2" i="5"/>
  <c r="B5" i="5" s="1"/>
  <c r="B7" i="5" s="1"/>
  <c r="G7" i="1"/>
  <c r="H4" i="1"/>
  <c r="I4" i="1" s="1"/>
  <c r="C8" i="5" l="1"/>
  <c r="B15" i="5"/>
  <c r="C16" i="5" s="1"/>
</calcChain>
</file>

<file path=xl/sharedStrings.xml><?xml version="1.0" encoding="utf-8"?>
<sst xmlns="http://schemas.openxmlformats.org/spreadsheetml/2006/main" count="110" uniqueCount="95">
  <si>
    <t>IMPORTARON</t>
  </si>
  <si>
    <t>A</t>
  </si>
  <si>
    <t>B</t>
  </si>
  <si>
    <t>C</t>
  </si>
  <si>
    <t>P UNITARIO</t>
  </si>
  <si>
    <t>TOTAL COMPRA</t>
  </si>
  <si>
    <t xml:space="preserve">TOTAL </t>
  </si>
  <si>
    <t>FLETE</t>
  </si>
  <si>
    <t>MANIPULACION</t>
  </si>
  <si>
    <t>DESCARGUE</t>
  </si>
  <si>
    <t>SOBRECOSTOS</t>
  </si>
  <si>
    <t xml:space="preserve">SEGURO </t>
  </si>
  <si>
    <t>%</t>
  </si>
  <si>
    <t xml:space="preserve">DESCUENTOS </t>
  </si>
  <si>
    <t xml:space="preserve">CONTABILIZA COMPRA </t>
  </si>
  <si>
    <t>D</t>
  </si>
  <si>
    <t>1435XSC</t>
  </si>
  <si>
    <t xml:space="preserve">ESCENARIOS 1- INVENTARIO </t>
  </si>
  <si>
    <t>VENDO EL PRODUCTO</t>
  </si>
  <si>
    <t>6135X</t>
  </si>
  <si>
    <t xml:space="preserve">DIF EN CAMBIO </t>
  </si>
  <si>
    <t xml:space="preserve">42 ING </t>
  </si>
  <si>
    <t>DIC 31/2023</t>
  </si>
  <si>
    <t xml:space="preserve">Lili en otra charla que estuve nos dijeron que la diferencia en cambio se </t>
  </si>
  <si>
    <t>maneja debito y crédito en la misma cuenta</t>
  </si>
  <si>
    <t>¿Requiere ajuste? ¿Cómo lo mido inicialmente?</t>
  </si>
  <si>
    <t>Construya la tabla de amortización ¿Qué tasa utilizaría?</t>
  </si>
  <si>
    <t>Fecha de elaboración</t>
  </si>
  <si>
    <t>Fecha final</t>
  </si>
  <si>
    <t>Plazo en meses</t>
  </si>
  <si>
    <t xml:space="preserve">Forma de pago </t>
  </si>
  <si>
    <t>Al vencimiento</t>
  </si>
  <si>
    <t>Precio de la transacción</t>
  </si>
  <si>
    <t xml:space="preserve">lo tomo de la página del banco </t>
  </si>
  <si>
    <t>Tasa mensual</t>
  </si>
  <si>
    <t>Valor presente</t>
  </si>
  <si>
    <t>Precio transacción/(1+Tasa Mensual)^(Plazo)</t>
  </si>
  <si>
    <t>Aplicar formula VA</t>
  </si>
  <si>
    <t>FECHA</t>
  </si>
  <si>
    <t>SALDO INICIAL</t>
  </si>
  <si>
    <t>INTERESES</t>
  </si>
  <si>
    <t>PAGO</t>
  </si>
  <si>
    <t>SALDO FINAL</t>
  </si>
  <si>
    <t xml:space="preserve">COMPRA </t>
  </si>
  <si>
    <t xml:space="preserve">FISCAL </t>
  </si>
  <si>
    <t>NCIF</t>
  </si>
  <si>
    <t>KARDEX</t>
  </si>
  <si>
    <t xml:space="preserve">360 DIAS </t>
  </si>
  <si>
    <t>CORRIENTE</t>
  </si>
  <si>
    <t>MES 1</t>
  </si>
  <si>
    <t>5305X</t>
  </si>
  <si>
    <t>FIFO</t>
  </si>
  <si>
    <t>FIRST INSIDE</t>
  </si>
  <si>
    <t>FIRST OUR</t>
  </si>
  <si>
    <t>TARRITOS</t>
  </si>
  <si>
    <t xml:space="preserve">LIFO </t>
  </si>
  <si>
    <t xml:space="preserve">EN NIIF NO ES APLICABLE </t>
  </si>
  <si>
    <t>PERMANENTE</t>
  </si>
  <si>
    <t>XXXX</t>
  </si>
  <si>
    <t>CR</t>
  </si>
  <si>
    <t>DB</t>
  </si>
  <si>
    <t>PERIODICO</t>
  </si>
  <si>
    <t xml:space="preserve">INVENTARIO </t>
  </si>
  <si>
    <t xml:space="preserve">SALDO INICIAL </t>
  </si>
  <si>
    <t xml:space="preserve">COMPRAS </t>
  </si>
  <si>
    <t>VENTAS</t>
  </si>
  <si>
    <t xml:space="preserve">TODO EL AÑO </t>
  </si>
  <si>
    <t>INV FIS</t>
  </si>
  <si>
    <t xml:space="preserve">AJUSTES DE INVENTARIO </t>
  </si>
  <si>
    <t>a)</t>
  </si>
  <si>
    <t>14050501 SC</t>
  </si>
  <si>
    <t>b)</t>
  </si>
  <si>
    <t>51350501 sc</t>
  </si>
  <si>
    <t>MENOR VALOR DEL INVENTARIO O DEL COSTO</t>
  </si>
  <si>
    <t>FE</t>
  </si>
  <si>
    <t>COSTO DE VENTA</t>
  </si>
  <si>
    <t>ESCENARIO 1</t>
  </si>
  <si>
    <t xml:space="preserve">TENGO EL PRODUCTO </t>
  </si>
  <si>
    <t>ESCENARIO 2</t>
  </si>
  <si>
    <t xml:space="preserve"> NO TENGO </t>
  </si>
  <si>
    <t>61X</t>
  </si>
  <si>
    <t xml:space="preserve">DESCUENTO QUE PASA DE UN AÑO A OTRO </t>
  </si>
  <si>
    <t>MARZO-NOVIEMBRE</t>
  </si>
  <si>
    <t>MARZO- ENERO/2024</t>
  </si>
  <si>
    <t>GLADYS</t>
  </si>
  <si>
    <t>¿COBRA INTERÉS?</t>
  </si>
  <si>
    <r>
      <t>Tasa de mercado</t>
    </r>
    <r>
      <rPr>
        <sz val="12"/>
        <color rgb="FFFF0000"/>
        <rFont val="Arial"/>
        <family val="2"/>
      </rPr>
      <t xml:space="preserve"> </t>
    </r>
    <r>
      <rPr>
        <b/>
        <sz val="12"/>
        <color rgb="FFFF0000"/>
        <rFont val="Arial"/>
        <family val="2"/>
      </rPr>
      <t>EA</t>
    </r>
  </si>
  <si>
    <t xml:space="preserve">KARDEX </t>
  </si>
  <si>
    <t xml:space="preserve">NCIF </t>
  </si>
  <si>
    <t>MI MOMENTO 0</t>
  </si>
  <si>
    <t>53X</t>
  </si>
  <si>
    <t>MES 2</t>
  </si>
  <si>
    <t>16 MESES</t>
  </si>
  <si>
    <t>CXP</t>
  </si>
  <si>
    <t>LIBROS CONTABLES NCIF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</si>
</sst>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-[$$-240A]\ * #,##0_-;\-[$$-240A]\ * #,##0_-;_-[$$-240A]\ * &quot;-&quot;??_-;_-@_-"/>
    <numFmt numFmtId="166" formatCode="0.000%"/>
    <numFmt numFmtId="167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b/>
      <sz val="11"/>
      <color rgb="FFFA7D00"/>
      <name val="Arial"/>
      <family val="2"/>
    </font>
    <font>
      <b/>
      <sz val="11"/>
      <color theme="1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44" fontId="1" fillId="0" borderId="0" applyFont="0" applyFill="0" applyBorder="0" applyAlignment="0" applyProtection="0"/>
  </cellStyleXfs>
  <cellXfs count="95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4" fillId="0" borderId="0" xfId="0" applyNumberFormat="1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4" fillId="0" borderId="0" xfId="0" applyNumberFormat="1" applyFont="1" applyAlignment="1">
      <alignment horizontal="center"/>
    </xf>
    <xf numFmtId="10" fontId="0" fillId="0" borderId="0" xfId="3" applyNumberFormat="1" applyFont="1"/>
    <xf numFmtId="0" fontId="4" fillId="0" borderId="0" xfId="0" applyFont="1"/>
    <xf numFmtId="165" fontId="4" fillId="0" borderId="0" xfId="0" applyNumberFormat="1" applyFont="1"/>
    <xf numFmtId="0" fontId="0" fillId="3" borderId="0" xfId="0" applyFill="1"/>
    <xf numFmtId="0" fontId="4" fillId="0" borderId="0" xfId="0" applyFont="1" applyAlignment="1">
      <alignment horizontal="center"/>
    </xf>
    <xf numFmtId="0" fontId="4" fillId="4" borderId="0" xfId="0" applyFont="1" applyFill="1"/>
    <xf numFmtId="164" fontId="0" fillId="4" borderId="0" xfId="0" applyNumberFormat="1" applyFill="1"/>
    <xf numFmtId="165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ill="1"/>
    <xf numFmtId="165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5" borderId="0" xfId="0" applyNumberFormat="1" applyFill="1"/>
    <xf numFmtId="0" fontId="0" fillId="5" borderId="0" xfId="0" applyFill="1"/>
    <xf numFmtId="0" fontId="4" fillId="6" borderId="0" xfId="0" applyFont="1" applyFill="1"/>
    <xf numFmtId="164" fontId="0" fillId="6" borderId="0" xfId="0" applyNumberFormat="1" applyFill="1"/>
    <xf numFmtId="165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165" fontId="0" fillId="6" borderId="0" xfId="0" applyNumberFormat="1" applyFill="1"/>
    <xf numFmtId="164" fontId="0" fillId="7" borderId="0" xfId="0" applyNumberFormat="1" applyFill="1"/>
    <xf numFmtId="165" fontId="0" fillId="7" borderId="0" xfId="0" applyNumberFormat="1" applyFill="1"/>
    <xf numFmtId="0" fontId="0" fillId="7" borderId="0" xfId="0" applyFill="1"/>
    <xf numFmtId="0" fontId="0" fillId="7" borderId="0" xfId="0" applyFill="1" applyAlignment="1">
      <alignment horizontal="right"/>
    </xf>
    <xf numFmtId="43" fontId="0" fillId="0" borderId="0" xfId="1" applyFont="1"/>
    <xf numFmtId="14" fontId="0" fillId="0" borderId="0" xfId="0" applyNumberFormat="1"/>
    <xf numFmtId="165" fontId="3" fillId="0" borderId="0" xfId="0" applyNumberFormat="1" applyFont="1"/>
    <xf numFmtId="0" fontId="0" fillId="0" borderId="0" xfId="0" applyAlignment="1">
      <alignment horizontal="right"/>
    </xf>
    <xf numFmtId="43" fontId="0" fillId="0" borderId="0" xfId="0" applyNumberFormat="1"/>
    <xf numFmtId="0" fontId="5" fillId="0" borderId="0" xfId="0" applyFont="1"/>
    <xf numFmtId="14" fontId="6" fillId="0" borderId="0" xfId="0" applyNumberFormat="1" applyFont="1" applyAlignment="1">
      <alignment horizontal="center"/>
    </xf>
    <xf numFmtId="42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14" fontId="5" fillId="0" borderId="0" xfId="0" applyNumberFormat="1" applyFont="1"/>
    <xf numFmtId="164" fontId="5" fillId="0" borderId="0" xfId="0" applyNumberFormat="1" applyFont="1"/>
    <xf numFmtId="0" fontId="5" fillId="3" borderId="0" xfId="0" applyFont="1" applyFill="1" applyAlignment="1">
      <alignment horizontal="right"/>
    </xf>
    <xf numFmtId="42" fontId="5" fillId="0" borderId="0" xfId="2" applyFont="1"/>
    <xf numFmtId="10" fontId="5" fillId="0" borderId="0" xfId="0" applyNumberFormat="1" applyFont="1"/>
    <xf numFmtId="6" fontId="5" fillId="0" borderId="0" xfId="0" applyNumberFormat="1" applyFont="1"/>
    <xf numFmtId="0" fontId="6" fillId="0" borderId="0" xfId="0" applyFont="1" applyAlignment="1">
      <alignment horizontal="center"/>
    </xf>
    <xf numFmtId="6" fontId="6" fillId="0" borderId="0" xfId="0" applyNumberFormat="1" applyFont="1" applyAlignment="1">
      <alignment horizontal="center"/>
    </xf>
    <xf numFmtId="0" fontId="5" fillId="4" borderId="0" xfId="0" applyFont="1" applyFill="1"/>
    <xf numFmtId="14" fontId="5" fillId="4" borderId="0" xfId="0" applyNumberFormat="1" applyFont="1" applyFill="1"/>
    <xf numFmtId="6" fontId="5" fillId="4" borderId="0" xfId="0" applyNumberFormat="1" applyFont="1" applyFill="1"/>
    <xf numFmtId="42" fontId="5" fillId="0" borderId="0" xfId="0" applyNumberFormat="1" applyFont="1"/>
    <xf numFmtId="6" fontId="5" fillId="8" borderId="0" xfId="0" applyNumberFormat="1" applyFont="1" applyFill="1"/>
    <xf numFmtId="0" fontId="8" fillId="0" borderId="0" xfId="0" applyFont="1"/>
    <xf numFmtId="166" fontId="9" fillId="2" borderId="1" xfId="4" applyNumberFormat="1" applyFont="1"/>
    <xf numFmtId="0" fontId="8" fillId="0" borderId="0" xfId="0" applyFont="1" applyAlignment="1">
      <alignment horizontal="center"/>
    </xf>
    <xf numFmtId="42" fontId="8" fillId="0" borderId="0" xfId="0" applyNumberFormat="1" applyFont="1"/>
    <xf numFmtId="0" fontId="10" fillId="0" borderId="0" xfId="0" applyFont="1" applyAlignment="1">
      <alignment horizontal="center"/>
    </xf>
    <xf numFmtId="0" fontId="8" fillId="5" borderId="0" xfId="0" applyFont="1" applyFill="1"/>
    <xf numFmtId="0" fontId="8" fillId="5" borderId="0" xfId="0" applyFont="1" applyFill="1" applyAlignment="1">
      <alignment horizontal="center"/>
    </xf>
    <xf numFmtId="42" fontId="8" fillId="5" borderId="0" xfId="0" applyNumberFormat="1" applyFont="1" applyFill="1" applyAlignment="1">
      <alignment horizontal="center"/>
    </xf>
    <xf numFmtId="0" fontId="8" fillId="0" borderId="0" xfId="0" applyFont="1" applyAlignment="1">
      <alignment horizontal="right"/>
    </xf>
    <xf numFmtId="6" fontId="8" fillId="0" borderId="0" xfId="0" applyNumberFormat="1" applyFont="1"/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0" fillId="9" borderId="0" xfId="0" applyFont="1" applyFill="1" applyAlignment="1">
      <alignment horizontal="center"/>
    </xf>
    <xf numFmtId="0" fontId="8" fillId="9" borderId="0" xfId="0" applyFont="1" applyFill="1"/>
    <xf numFmtId="42" fontId="8" fillId="9" borderId="0" xfId="0" applyNumberFormat="1" applyFont="1" applyFill="1" applyAlignment="1">
      <alignment horizontal="center"/>
    </xf>
    <xf numFmtId="10" fontId="4" fillId="0" borderId="0" xfId="0" applyNumberFormat="1" applyFont="1"/>
    <xf numFmtId="164" fontId="0" fillId="3" borderId="0" xfId="0" applyNumberFormat="1" applyFill="1"/>
    <xf numFmtId="165" fontId="0" fillId="10" borderId="0" xfId="0" applyNumberFormat="1" applyFill="1"/>
    <xf numFmtId="167" fontId="0" fillId="0" borderId="0" xfId="5" applyNumberFormat="1" applyFont="1"/>
    <xf numFmtId="167" fontId="4" fillId="0" borderId="0" xfId="5" applyNumberFormat="1" applyFont="1"/>
    <xf numFmtId="167" fontId="0" fillId="0" borderId="0" xfId="5" applyNumberFormat="1" applyFont="1" applyAlignment="1">
      <alignment horizontal="center"/>
    </xf>
    <xf numFmtId="167" fontId="4" fillId="0" borderId="0" xfId="5" applyNumberFormat="1" applyFont="1" applyAlignment="1">
      <alignment horizontal="center"/>
    </xf>
    <xf numFmtId="9" fontId="5" fillId="0" borderId="0" xfId="0" applyNumberFormat="1" applyFont="1"/>
    <xf numFmtId="42" fontId="7" fillId="8" borderId="0" xfId="0" applyNumberFormat="1" applyFont="1" applyFill="1"/>
    <xf numFmtId="42" fontId="5" fillId="3" borderId="0" xfId="0" applyNumberFormat="1" applyFont="1" applyFill="1"/>
    <xf numFmtId="8" fontId="5" fillId="0" borderId="0" xfId="0" applyNumberFormat="1" applyFont="1"/>
    <xf numFmtId="164" fontId="8" fillId="0" borderId="0" xfId="0" applyNumberFormat="1" applyFont="1"/>
    <xf numFmtId="0" fontId="8" fillId="6" borderId="0" xfId="0" applyFont="1" applyFill="1" applyAlignment="1">
      <alignment horizontal="center"/>
    </xf>
    <xf numFmtId="0" fontId="8" fillId="6" borderId="0" xfId="0" applyFont="1" applyFill="1"/>
    <xf numFmtId="42" fontId="8" fillId="6" borderId="0" xfId="0" applyNumberFormat="1" applyFont="1" applyFill="1"/>
    <xf numFmtId="164" fontId="8" fillId="6" borderId="0" xfId="0" applyNumberFormat="1" applyFont="1" applyFill="1"/>
    <xf numFmtId="6" fontId="8" fillId="0" borderId="0" xfId="0" applyNumberFormat="1" applyFont="1" applyAlignment="1">
      <alignment horizontal="center"/>
    </xf>
    <xf numFmtId="0" fontId="8" fillId="4" borderId="0" xfId="0" applyFont="1" applyFill="1"/>
    <xf numFmtId="0" fontId="8" fillId="4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164" fontId="8" fillId="4" borderId="0" xfId="0" applyNumberFormat="1" applyFont="1" applyFill="1" applyAlignment="1">
      <alignment horizontal="center"/>
    </xf>
    <xf numFmtId="0" fontId="8" fillId="6" borderId="0" xfId="0" applyFont="1" applyFill="1" applyAlignment="1">
      <alignment horizontal="right"/>
    </xf>
    <xf numFmtId="6" fontId="8" fillId="6" borderId="0" xfId="0" applyNumberFormat="1" applyFont="1" applyFill="1"/>
    <xf numFmtId="42" fontId="8" fillId="6" borderId="0" xfId="0" applyNumberFormat="1" applyFont="1" applyFill="1" applyAlignment="1">
      <alignment horizontal="center"/>
    </xf>
    <xf numFmtId="0" fontId="10" fillId="6" borderId="0" xfId="0" applyFont="1" applyFill="1"/>
  </cellXfs>
  <cellStyles count="6">
    <cellStyle name="Cálculo" xfId="4" builtinId="22"/>
    <cellStyle name="Millares" xfId="1" builtinId="3"/>
    <cellStyle name="Moneda" xfId="5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opLeftCell="B1" zoomScale="160" zoomScaleNormal="160" workbookViewId="0">
      <selection activeCell="E4" sqref="E4"/>
    </sheetView>
  </sheetViews>
  <sheetFormatPr baseColWidth="10" defaultRowHeight="15" x14ac:dyDescent="0.25"/>
  <cols>
    <col min="2" max="2" width="5" customWidth="1"/>
    <col min="3" max="3" width="15.140625" bestFit="1" customWidth="1"/>
    <col min="4" max="4" width="14.85546875" style="1" bestFit="1" customWidth="1"/>
    <col min="5" max="5" width="17.140625" style="2" bestFit="1" customWidth="1"/>
    <col min="6" max="6" width="14.28515625" bestFit="1" customWidth="1"/>
    <col min="7" max="7" width="20.28515625" bestFit="1" customWidth="1"/>
    <col min="8" max="8" width="17.140625" bestFit="1" customWidth="1"/>
    <col min="9" max="9" width="16" style="1" bestFit="1" customWidth="1"/>
    <col min="10" max="10" width="17.140625" bestFit="1" customWidth="1"/>
  </cols>
  <sheetData>
    <row r="1" spans="1:10" x14ac:dyDescent="0.25">
      <c r="H1" s="11" t="s">
        <v>69</v>
      </c>
      <c r="I1" s="71" t="s">
        <v>70</v>
      </c>
    </row>
    <row r="2" spans="1:10" x14ac:dyDescent="0.25">
      <c r="B2" t="s">
        <v>0</v>
      </c>
      <c r="H2" t="s">
        <v>71</v>
      </c>
      <c r="I2" s="1" t="s">
        <v>72</v>
      </c>
    </row>
    <row r="3" spans="1:10" x14ac:dyDescent="0.25">
      <c r="D3" s="3" t="s">
        <v>4</v>
      </c>
      <c r="E3" s="7" t="s">
        <v>5</v>
      </c>
      <c r="F3" s="4" t="s">
        <v>12</v>
      </c>
      <c r="J3" s="1"/>
    </row>
    <row r="4" spans="1:10" x14ac:dyDescent="0.25">
      <c r="B4" s="11" t="s">
        <v>1</v>
      </c>
      <c r="C4">
        <v>150</v>
      </c>
      <c r="D4" s="1">
        <v>1500000</v>
      </c>
      <c r="E4" s="2">
        <f>+C4*D4</f>
        <v>225000000</v>
      </c>
      <c r="F4" s="8">
        <f>+E4/$E$7</f>
        <v>0.36659877800407331</v>
      </c>
      <c r="G4" s="2">
        <f>+E13*F4</f>
        <v>8816700.6109979637</v>
      </c>
      <c r="H4" s="72">
        <f>+E4+G4</f>
        <v>233816700.61099797</v>
      </c>
      <c r="I4" s="1">
        <f>+H4/C4</f>
        <v>1558778.0040733197</v>
      </c>
    </row>
    <row r="5" spans="1:10" x14ac:dyDescent="0.25">
      <c r="B5" s="11" t="s">
        <v>2</v>
      </c>
      <c r="C5">
        <v>210</v>
      </c>
      <c r="D5" s="1">
        <v>900000</v>
      </c>
      <c r="E5" s="2">
        <f t="shared" ref="E5:E6" si="0">+C5*D5</f>
        <v>189000000</v>
      </c>
      <c r="F5" s="8">
        <f>+E5/$E$7</f>
        <v>0.30794297352342159</v>
      </c>
      <c r="G5" s="2">
        <f>+F5*E13</f>
        <v>7406028.5132382894</v>
      </c>
    </row>
    <row r="6" spans="1:10" x14ac:dyDescent="0.25">
      <c r="B6" s="11" t="s">
        <v>3</v>
      </c>
      <c r="C6">
        <v>235</v>
      </c>
      <c r="D6" s="1">
        <v>850000</v>
      </c>
      <c r="E6" s="2">
        <f t="shared" si="0"/>
        <v>199750000</v>
      </c>
      <c r="F6" s="8">
        <f>+E6/$E$7</f>
        <v>0.3254582484725051</v>
      </c>
      <c r="G6" s="2">
        <f>+F6*E13</f>
        <v>7827270.8757637478</v>
      </c>
    </row>
    <row r="7" spans="1:10" x14ac:dyDescent="0.25">
      <c r="D7" s="5" t="s">
        <v>6</v>
      </c>
      <c r="E7" s="10">
        <f>SUM(E4:E6)</f>
        <v>613750000</v>
      </c>
      <c r="F7" s="70">
        <f>SUM(F4:F6)</f>
        <v>1</v>
      </c>
      <c r="G7" s="10">
        <f>SUM(G4:G6)</f>
        <v>24050000</v>
      </c>
    </row>
    <row r="8" spans="1:10" x14ac:dyDescent="0.25">
      <c r="H8">
        <v>4500</v>
      </c>
    </row>
    <row r="9" spans="1:10" x14ac:dyDescent="0.25">
      <c r="A9">
        <v>53</v>
      </c>
      <c r="C9" t="s">
        <v>7</v>
      </c>
      <c r="E9" s="2">
        <v>10000000</v>
      </c>
      <c r="G9" s="32">
        <f>+E7/4500</f>
        <v>136388.88888888888</v>
      </c>
      <c r="H9" s="33">
        <v>44964</v>
      </c>
    </row>
    <row r="10" spans="1:10" x14ac:dyDescent="0.25">
      <c r="C10" t="s">
        <v>8</v>
      </c>
      <c r="E10" s="2">
        <v>12000000</v>
      </c>
      <c r="G10" s="34">
        <f>+G9*H10</f>
        <v>641027777.77777767</v>
      </c>
      <c r="H10">
        <v>4700</v>
      </c>
      <c r="I10" s="1">
        <v>4100</v>
      </c>
    </row>
    <row r="11" spans="1:10" x14ac:dyDescent="0.25">
      <c r="C11" t="s">
        <v>9</v>
      </c>
      <c r="E11" s="2">
        <v>550000</v>
      </c>
      <c r="G11" s="2">
        <f>+E7</f>
        <v>613750000</v>
      </c>
    </row>
    <row r="12" spans="1:10" x14ac:dyDescent="0.25">
      <c r="C12" t="s">
        <v>11</v>
      </c>
      <c r="E12" s="2">
        <v>1500000</v>
      </c>
      <c r="G12" s="2">
        <f>+G10-G11</f>
        <v>27277777.777777672</v>
      </c>
      <c r="H12" t="s">
        <v>20</v>
      </c>
    </row>
    <row r="13" spans="1:10" x14ac:dyDescent="0.25">
      <c r="C13" s="9" t="s">
        <v>10</v>
      </c>
      <c r="D13" s="3"/>
      <c r="E13" s="10">
        <f>SUM(E9:E12)</f>
        <v>24050000</v>
      </c>
    </row>
    <row r="14" spans="1:10" x14ac:dyDescent="0.25">
      <c r="G14">
        <v>5305</v>
      </c>
      <c r="H14" s="2">
        <f>+G12</f>
        <v>27277777.777777672</v>
      </c>
    </row>
    <row r="15" spans="1:10" x14ac:dyDescent="0.25">
      <c r="C15" t="s">
        <v>13</v>
      </c>
      <c r="E15" s="2">
        <v>30000000</v>
      </c>
      <c r="G15">
        <v>2210</v>
      </c>
      <c r="I15" s="1">
        <f>+H14</f>
        <v>27277777.777777672</v>
      </c>
    </row>
    <row r="17" spans="3:10" x14ac:dyDescent="0.25">
      <c r="G17" s="2">
        <f>+G9*I10</f>
        <v>559194444.44444442</v>
      </c>
      <c r="H17" s="2">
        <f>+E7-G17</f>
        <v>54555555.555555582</v>
      </c>
    </row>
    <row r="18" spans="3:10" x14ac:dyDescent="0.25">
      <c r="C18" s="13" t="s">
        <v>14</v>
      </c>
      <c r="D18" s="14"/>
      <c r="E18" s="15" t="s">
        <v>15</v>
      </c>
      <c r="F18" s="16" t="s">
        <v>3</v>
      </c>
      <c r="G18" s="35" t="s">
        <v>21</v>
      </c>
      <c r="I18" s="2">
        <f>+H17</f>
        <v>54555555.555555582</v>
      </c>
    </row>
    <row r="19" spans="3:10" x14ac:dyDescent="0.25">
      <c r="C19" s="17">
        <v>1435</v>
      </c>
      <c r="D19" s="14"/>
      <c r="E19" s="18">
        <f>+E7</f>
        <v>613750000</v>
      </c>
      <c r="F19" s="19"/>
      <c r="G19">
        <v>2210</v>
      </c>
      <c r="H19" s="2">
        <f>+I18</f>
        <v>54555555.555555582</v>
      </c>
    </row>
    <row r="20" spans="3:10" x14ac:dyDescent="0.25">
      <c r="C20" s="17">
        <v>2205</v>
      </c>
      <c r="D20" s="14"/>
      <c r="E20" s="18"/>
      <c r="F20" s="18">
        <f>+E19</f>
        <v>613750000</v>
      </c>
      <c r="G20" s="21"/>
      <c r="H20" s="21"/>
      <c r="I20" s="20"/>
      <c r="J20" s="21"/>
    </row>
    <row r="21" spans="3:10" x14ac:dyDescent="0.25">
      <c r="C21" s="17"/>
      <c r="D21" s="14"/>
      <c r="E21" s="18"/>
      <c r="F21" s="18"/>
    </row>
    <row r="22" spans="3:10" x14ac:dyDescent="0.25">
      <c r="C22" s="19" t="s">
        <v>16</v>
      </c>
      <c r="D22" s="14"/>
      <c r="E22" s="18">
        <f>+E13</f>
        <v>24050000</v>
      </c>
      <c r="F22" s="18"/>
      <c r="G22">
        <v>4500</v>
      </c>
      <c r="H22" s="36">
        <f>+G9</f>
        <v>136388.88888888888</v>
      </c>
    </row>
    <row r="23" spans="3:10" x14ac:dyDescent="0.25">
      <c r="C23" s="17">
        <v>2335</v>
      </c>
      <c r="D23" s="14"/>
      <c r="E23" s="18"/>
      <c r="F23" s="18">
        <f>+E22</f>
        <v>24050000</v>
      </c>
      <c r="G23">
        <v>4800</v>
      </c>
      <c r="H23" s="2">
        <f>+H22*G23</f>
        <v>654666666.66666663</v>
      </c>
      <c r="I23" s="1" t="s">
        <v>22</v>
      </c>
    </row>
    <row r="24" spans="3:10" x14ac:dyDescent="0.25">
      <c r="E24" s="6"/>
      <c r="F24" s="6"/>
    </row>
    <row r="25" spans="3:10" x14ac:dyDescent="0.25">
      <c r="C25" s="22" t="s">
        <v>17</v>
      </c>
      <c r="D25" s="23"/>
      <c r="E25" s="24"/>
      <c r="F25" s="25"/>
      <c r="G25" t="s">
        <v>23</v>
      </c>
    </row>
    <row r="26" spans="3:10" x14ac:dyDescent="0.25">
      <c r="C26" s="26">
        <f>+C19</f>
        <v>1435</v>
      </c>
      <c r="D26" s="23"/>
      <c r="E26" s="27"/>
      <c r="F26" s="27">
        <f>+E15</f>
        <v>30000000</v>
      </c>
      <c r="G26" t="s">
        <v>24</v>
      </c>
    </row>
    <row r="27" spans="3:10" x14ac:dyDescent="0.25">
      <c r="C27" s="26">
        <f>+C20</f>
        <v>2205</v>
      </c>
      <c r="D27" s="23"/>
      <c r="E27" s="27">
        <f>+F26</f>
        <v>30000000</v>
      </c>
      <c r="F27" s="26"/>
    </row>
    <row r="28" spans="3:10" x14ac:dyDescent="0.25">
      <c r="G28" s="2">
        <f>+H14</f>
        <v>27277777.777777672</v>
      </c>
      <c r="H28">
        <v>53</v>
      </c>
    </row>
    <row r="29" spans="3:10" x14ac:dyDescent="0.25">
      <c r="C29" t="s">
        <v>18</v>
      </c>
    </row>
    <row r="30" spans="3:10" x14ac:dyDescent="0.25">
      <c r="C30">
        <f>+C19</f>
        <v>1435</v>
      </c>
      <c r="F30" s="2">
        <f>+E19</f>
        <v>613750000</v>
      </c>
    </row>
    <row r="31" spans="3:10" x14ac:dyDescent="0.25">
      <c r="C31">
        <v>6135</v>
      </c>
      <c r="E31" s="2">
        <f>+F30</f>
        <v>613750000</v>
      </c>
    </row>
    <row r="33" spans="3:6" x14ac:dyDescent="0.25">
      <c r="C33" s="31" t="s">
        <v>19</v>
      </c>
      <c r="D33" s="28"/>
      <c r="E33" s="29"/>
      <c r="F33" s="29">
        <f>+E15</f>
        <v>30000000</v>
      </c>
    </row>
    <row r="34" spans="3:6" x14ac:dyDescent="0.25">
      <c r="C34" s="30">
        <f>+C20</f>
        <v>2205</v>
      </c>
      <c r="D34" s="28"/>
      <c r="E34" s="29">
        <f>+F33</f>
        <v>30000000</v>
      </c>
      <c r="F34" s="3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30"/>
  <sheetViews>
    <sheetView topLeftCell="A21" zoomScale="175" zoomScaleNormal="175" workbookViewId="0">
      <selection activeCell="B27" sqref="B27"/>
    </sheetView>
  </sheetViews>
  <sheetFormatPr baseColWidth="10" defaultRowHeight="15" x14ac:dyDescent="0.25"/>
  <cols>
    <col min="1" max="1" width="16.28515625" bestFit="1" customWidth="1"/>
    <col min="2" max="2" width="17.140625" style="73" bestFit="1" customWidth="1"/>
    <col min="3" max="3" width="14.85546875" style="73" bestFit="1" customWidth="1"/>
    <col min="4" max="4" width="16" style="73" bestFit="1" customWidth="1"/>
  </cols>
  <sheetData>
    <row r="2" spans="1:4" x14ac:dyDescent="0.25">
      <c r="B2" s="73">
        <f>+Hoja1!E4</f>
        <v>225000000</v>
      </c>
      <c r="C2" s="73">
        <f>+Hoja1!G4</f>
        <v>8816700.6109979637</v>
      </c>
      <c r="D2" s="73">
        <v>20000000</v>
      </c>
    </row>
    <row r="3" spans="1:4" x14ac:dyDescent="0.25">
      <c r="D3" s="74" t="s">
        <v>73</v>
      </c>
    </row>
    <row r="5" spans="1:4" x14ac:dyDescent="0.25">
      <c r="B5" s="73">
        <f>+B2+C2</f>
        <v>233816700.61099797</v>
      </c>
    </row>
    <row r="7" spans="1:4" x14ac:dyDescent="0.25">
      <c r="A7">
        <v>1405</v>
      </c>
      <c r="B7" s="73">
        <f>+B5</f>
        <v>233816700.61099797</v>
      </c>
    </row>
    <row r="8" spans="1:4" x14ac:dyDescent="0.25">
      <c r="A8">
        <v>2205</v>
      </c>
      <c r="C8" s="73">
        <f>+B7</f>
        <v>233816700.61099797</v>
      </c>
    </row>
    <row r="10" spans="1:4" x14ac:dyDescent="0.25">
      <c r="A10" t="s">
        <v>74</v>
      </c>
      <c r="B10" s="76" t="s">
        <v>15</v>
      </c>
      <c r="C10" s="76" t="s">
        <v>3</v>
      </c>
    </row>
    <row r="11" spans="1:4" x14ac:dyDescent="0.25">
      <c r="A11">
        <v>41</v>
      </c>
      <c r="B11" s="75"/>
      <c r="C11" s="75">
        <v>350000000</v>
      </c>
    </row>
    <row r="12" spans="1:4" x14ac:dyDescent="0.25">
      <c r="A12">
        <v>1305</v>
      </c>
      <c r="B12" s="75">
        <f>+C11</f>
        <v>350000000</v>
      </c>
      <c r="C12" s="75"/>
    </row>
    <row r="13" spans="1:4" x14ac:dyDescent="0.25">
      <c r="B13" s="75"/>
      <c r="C13" s="75"/>
    </row>
    <row r="14" spans="1:4" x14ac:dyDescent="0.25">
      <c r="A14" t="s">
        <v>75</v>
      </c>
      <c r="B14" s="76" t="s">
        <v>15</v>
      </c>
      <c r="C14" s="76" t="s">
        <v>3</v>
      </c>
    </row>
    <row r="15" spans="1:4" x14ac:dyDescent="0.25">
      <c r="A15">
        <v>61</v>
      </c>
      <c r="B15" s="73">
        <f>+B7</f>
        <v>233816700.61099797</v>
      </c>
    </row>
    <row r="16" spans="1:4" x14ac:dyDescent="0.25">
      <c r="A16">
        <f>+A7</f>
        <v>1405</v>
      </c>
      <c r="C16" s="73">
        <f>+B15</f>
        <v>233816700.61099797</v>
      </c>
    </row>
    <row r="18" spans="1:3" x14ac:dyDescent="0.25">
      <c r="A18" s="4" t="s">
        <v>76</v>
      </c>
      <c r="B18" s="73" t="s">
        <v>77</v>
      </c>
    </row>
    <row r="19" spans="1:3" x14ac:dyDescent="0.25">
      <c r="A19">
        <f>+A7</f>
        <v>1405</v>
      </c>
      <c r="C19" s="73">
        <f>+D2</f>
        <v>20000000</v>
      </c>
    </row>
    <row r="20" spans="1:3" x14ac:dyDescent="0.25">
      <c r="A20">
        <v>2205</v>
      </c>
      <c r="B20" s="73">
        <f>+C19</f>
        <v>20000000</v>
      </c>
    </row>
    <row r="22" spans="1:3" x14ac:dyDescent="0.25">
      <c r="A22" t="s">
        <v>78</v>
      </c>
      <c r="B22" s="73" t="s">
        <v>79</v>
      </c>
    </row>
    <row r="23" spans="1:3" x14ac:dyDescent="0.25">
      <c r="A23" s="4" t="s">
        <v>80</v>
      </c>
      <c r="C23" s="73">
        <f>+C19</f>
        <v>20000000</v>
      </c>
    </row>
    <row r="24" spans="1:3" x14ac:dyDescent="0.25">
      <c r="A24">
        <v>2205</v>
      </c>
      <c r="B24" s="73">
        <f>+B20</f>
        <v>20000000</v>
      </c>
    </row>
    <row r="26" spans="1:3" x14ac:dyDescent="0.25">
      <c r="A26" t="s">
        <v>81</v>
      </c>
    </row>
    <row r="27" spans="1:3" x14ac:dyDescent="0.25">
      <c r="A27" t="s">
        <v>82</v>
      </c>
    </row>
    <row r="29" spans="1:3" x14ac:dyDescent="0.25">
      <c r="A29" t="s">
        <v>83</v>
      </c>
    </row>
    <row r="30" spans="1:3" x14ac:dyDescent="0.25">
      <c r="A30">
        <v>4210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6"/>
  <sheetViews>
    <sheetView tabSelected="1" topLeftCell="A65" workbookViewId="0">
      <selection activeCell="C81" sqref="C81"/>
    </sheetView>
  </sheetViews>
  <sheetFormatPr baseColWidth="10" defaultRowHeight="14.25" x14ac:dyDescent="0.2"/>
  <cols>
    <col min="1" max="1" width="3.85546875" style="54" bestFit="1" customWidth="1"/>
    <col min="2" max="2" width="16.140625" style="54" bestFit="1" customWidth="1"/>
    <col min="3" max="3" width="29.28515625" style="54" customWidth="1"/>
    <col min="4" max="4" width="57.5703125" style="54" bestFit="1" customWidth="1"/>
    <col min="5" max="5" width="47.28515625" style="54" bestFit="1" customWidth="1"/>
    <col min="6" max="6" width="22.42578125" style="54" bestFit="1" customWidth="1"/>
    <col min="7" max="7" width="17.42578125" style="54" bestFit="1" customWidth="1"/>
    <col min="8" max="16384" width="11.42578125" style="54"/>
  </cols>
  <sheetData>
    <row r="1" spans="1:7" ht="15.75" x14ac:dyDescent="0.25">
      <c r="A1" s="37"/>
      <c r="B1" s="38"/>
      <c r="C1" s="39"/>
      <c r="D1" s="37" t="s">
        <v>25</v>
      </c>
      <c r="E1" s="37"/>
      <c r="F1" s="37"/>
      <c r="G1" s="37"/>
    </row>
    <row r="2" spans="1:7" ht="15" x14ac:dyDescent="0.2">
      <c r="A2" s="37"/>
      <c r="B2" s="40"/>
      <c r="C2" s="39"/>
      <c r="D2" s="37" t="s">
        <v>26</v>
      </c>
      <c r="E2" s="37" t="s">
        <v>84</v>
      </c>
      <c r="F2" s="37"/>
      <c r="G2" s="37"/>
    </row>
    <row r="3" spans="1:7" ht="15" x14ac:dyDescent="0.2">
      <c r="A3" s="37"/>
      <c r="B3" s="37"/>
      <c r="C3" s="37"/>
      <c r="D3" s="37"/>
      <c r="E3" s="37"/>
      <c r="F3" s="37"/>
      <c r="G3" s="37"/>
    </row>
    <row r="4" spans="1:7" ht="15" x14ac:dyDescent="0.2">
      <c r="A4" s="37"/>
      <c r="B4" s="37"/>
      <c r="C4" s="37" t="s">
        <v>27</v>
      </c>
      <c r="D4" s="41">
        <v>44651</v>
      </c>
      <c r="E4" s="42">
        <v>150000000</v>
      </c>
      <c r="F4" s="37"/>
      <c r="G4" s="37"/>
    </row>
    <row r="5" spans="1:7" ht="15" x14ac:dyDescent="0.2">
      <c r="A5" s="37"/>
      <c r="B5" s="37"/>
      <c r="C5" s="37" t="s">
        <v>28</v>
      </c>
      <c r="D5" s="41">
        <v>45138</v>
      </c>
      <c r="E5" s="37"/>
      <c r="F5" s="37"/>
      <c r="G5" s="37"/>
    </row>
    <row r="6" spans="1:7" ht="15" x14ac:dyDescent="0.2">
      <c r="A6" s="37"/>
      <c r="B6" s="37"/>
      <c r="C6" s="37" t="s">
        <v>29</v>
      </c>
      <c r="D6" s="43">
        <v>16</v>
      </c>
      <c r="E6" s="37"/>
      <c r="F6" s="37" t="s">
        <v>85</v>
      </c>
      <c r="G6" s="37"/>
    </row>
    <row r="7" spans="1:7" ht="15" x14ac:dyDescent="0.2">
      <c r="A7" s="37"/>
      <c r="B7" s="37"/>
      <c r="C7" s="37" t="s">
        <v>30</v>
      </c>
      <c r="D7" s="37" t="s">
        <v>31</v>
      </c>
      <c r="E7" s="37"/>
      <c r="F7" s="77">
        <v>0.02</v>
      </c>
      <c r="G7" s="37"/>
    </row>
    <row r="8" spans="1:7" ht="15" x14ac:dyDescent="0.2">
      <c r="A8" s="37"/>
      <c r="B8" s="37"/>
      <c r="C8" s="37" t="s">
        <v>32</v>
      </c>
      <c r="D8" s="44">
        <f>+E4</f>
        <v>150000000</v>
      </c>
      <c r="E8" s="37"/>
      <c r="F8" s="37"/>
      <c r="G8" s="37"/>
    </row>
    <row r="9" spans="1:7" ht="15.75" x14ac:dyDescent="0.25">
      <c r="A9" s="37"/>
      <c r="B9" s="37"/>
      <c r="C9" s="37" t="s">
        <v>86</v>
      </c>
      <c r="D9" s="45">
        <v>0.14799999999999999</v>
      </c>
      <c r="E9" s="37" t="s">
        <v>33</v>
      </c>
      <c r="F9" s="37"/>
      <c r="G9" s="37"/>
    </row>
    <row r="10" spans="1:7" ht="15.75" x14ac:dyDescent="0.25">
      <c r="A10" s="37"/>
      <c r="B10" s="37"/>
      <c r="C10" s="37" t="s">
        <v>34</v>
      </c>
      <c r="D10" s="55">
        <f>(1+D9)^(1/12)-1</f>
        <v>1.1568174564269507E-2</v>
      </c>
      <c r="E10" s="37"/>
      <c r="F10" s="37"/>
      <c r="G10" s="37"/>
    </row>
    <row r="11" spans="1:7" ht="15" x14ac:dyDescent="0.2">
      <c r="A11" s="37"/>
      <c r="B11" s="37"/>
      <c r="C11" s="37" t="s">
        <v>35</v>
      </c>
      <c r="D11" s="44">
        <f>D8/(1+D10)^D6</f>
        <v>124786826.92764138</v>
      </c>
      <c r="E11" s="37" t="s">
        <v>36</v>
      </c>
      <c r="F11" s="37"/>
      <c r="G11" s="37"/>
    </row>
    <row r="12" spans="1:7" ht="15" x14ac:dyDescent="0.2">
      <c r="A12" s="37"/>
      <c r="B12" s="37"/>
      <c r="C12" s="37" t="s">
        <v>37</v>
      </c>
      <c r="D12" s="46"/>
      <c r="E12" s="78">
        <f>+D8-D11</f>
        <v>25213173.072358623</v>
      </c>
      <c r="F12" s="37"/>
      <c r="G12" s="37"/>
    </row>
    <row r="13" spans="1:7" ht="15" x14ac:dyDescent="0.2">
      <c r="A13" s="37"/>
      <c r="B13" s="37"/>
      <c r="C13" s="37"/>
      <c r="D13" s="46"/>
      <c r="E13" s="37"/>
      <c r="F13" s="37"/>
      <c r="G13" s="37"/>
    </row>
    <row r="14" spans="1:7" ht="15" x14ac:dyDescent="0.2">
      <c r="A14" s="37"/>
      <c r="B14" s="37"/>
      <c r="C14" s="37"/>
      <c r="D14" s="37">
        <v>4211</v>
      </c>
      <c r="E14" s="37"/>
      <c r="F14" s="37"/>
      <c r="G14" s="37"/>
    </row>
    <row r="15" spans="1:7" ht="15.75" x14ac:dyDescent="0.25">
      <c r="A15" s="37"/>
      <c r="B15" s="47" t="s">
        <v>38</v>
      </c>
      <c r="C15" s="47" t="s">
        <v>39</v>
      </c>
      <c r="D15" s="48" t="s">
        <v>40</v>
      </c>
      <c r="E15" s="47" t="s">
        <v>41</v>
      </c>
      <c r="F15" s="47" t="s">
        <v>42</v>
      </c>
      <c r="G15" s="37"/>
    </row>
    <row r="16" spans="1:7" ht="15" x14ac:dyDescent="0.2">
      <c r="A16" s="37">
        <v>0</v>
      </c>
      <c r="B16" s="41">
        <f>+D4</f>
        <v>44651</v>
      </c>
      <c r="C16" s="79">
        <f>+D11</f>
        <v>124786826.92764138</v>
      </c>
      <c r="D16" s="46">
        <v>0</v>
      </c>
      <c r="E16" s="37">
        <v>0</v>
      </c>
      <c r="F16" s="80">
        <f>+C16+D16-E16</f>
        <v>124786826.92764138</v>
      </c>
      <c r="G16" s="37"/>
    </row>
    <row r="17" spans="1:7" ht="15" x14ac:dyDescent="0.2">
      <c r="A17" s="37">
        <v>1</v>
      </c>
      <c r="B17" s="41">
        <v>44681</v>
      </c>
      <c r="C17" s="46">
        <f>+F16</f>
        <v>124786826.92764138</v>
      </c>
      <c r="D17" s="46">
        <f>+C17*$D$10</f>
        <v>1443555.7972202422</v>
      </c>
      <c r="E17" s="37">
        <v>0</v>
      </c>
      <c r="F17" s="46">
        <f>+C17+D17-E17</f>
        <v>126230382.72486162</v>
      </c>
      <c r="G17" s="37"/>
    </row>
    <row r="18" spans="1:7" ht="15" x14ac:dyDescent="0.2">
      <c r="A18" s="37">
        <v>2</v>
      </c>
      <c r="B18" s="41">
        <v>44712</v>
      </c>
      <c r="C18" s="46">
        <f t="shared" ref="C18:C32" si="0">+F17</f>
        <v>126230382.72486162</v>
      </c>
      <c r="D18" s="46">
        <f t="shared" ref="D18:D32" si="1">+C18*$D$10</f>
        <v>1460255.1026757492</v>
      </c>
      <c r="E18" s="37">
        <v>0</v>
      </c>
      <c r="F18" s="46">
        <f t="shared" ref="F18:F32" si="2">+C18+D18-E18</f>
        <v>127690637.82753737</v>
      </c>
      <c r="G18" s="37"/>
    </row>
    <row r="19" spans="1:7" ht="15" x14ac:dyDescent="0.2">
      <c r="A19" s="37">
        <v>3</v>
      </c>
      <c r="B19" s="41">
        <v>44742</v>
      </c>
      <c r="C19" s="46">
        <f t="shared" si="0"/>
        <v>127690637.82753737</v>
      </c>
      <c r="D19" s="46">
        <f t="shared" si="1"/>
        <v>1477147.5886118675</v>
      </c>
      <c r="E19" s="37">
        <v>0</v>
      </c>
      <c r="F19" s="46">
        <f t="shared" si="2"/>
        <v>129167785.41614924</v>
      </c>
      <c r="G19" s="37"/>
    </row>
    <row r="20" spans="1:7" ht="15" x14ac:dyDescent="0.2">
      <c r="A20" s="37">
        <v>4</v>
      </c>
      <c r="B20" s="41">
        <v>44773</v>
      </c>
      <c r="C20" s="46">
        <f t="shared" si="0"/>
        <v>129167785.41614924</v>
      </c>
      <c r="D20" s="46">
        <f t="shared" si="1"/>
        <v>1494235.4897741193</v>
      </c>
      <c r="E20" s="37">
        <v>0</v>
      </c>
      <c r="F20" s="46">
        <f t="shared" si="2"/>
        <v>130662020.90592337</v>
      </c>
      <c r="G20" s="37"/>
    </row>
    <row r="21" spans="1:7" ht="15" x14ac:dyDescent="0.2">
      <c r="A21" s="37">
        <v>5</v>
      </c>
      <c r="B21" s="41">
        <v>44804</v>
      </c>
      <c r="C21" s="46">
        <f t="shared" si="0"/>
        <v>130662020.90592337</v>
      </c>
      <c r="D21" s="46">
        <f t="shared" si="1"/>
        <v>1511521.0667599533</v>
      </c>
      <c r="E21" s="37">
        <v>0</v>
      </c>
      <c r="F21" s="46">
        <f t="shared" si="2"/>
        <v>132173541.97268333</v>
      </c>
      <c r="G21" s="37"/>
    </row>
    <row r="22" spans="1:7" ht="15" x14ac:dyDescent="0.2">
      <c r="A22" s="37">
        <v>6</v>
      </c>
      <c r="B22" s="41">
        <v>44834</v>
      </c>
      <c r="C22" s="46">
        <f t="shared" si="0"/>
        <v>132173541.97268333</v>
      </c>
      <c r="D22" s="46">
        <f t="shared" si="1"/>
        <v>1529006.6063178033</v>
      </c>
      <c r="E22" s="37">
        <v>0</v>
      </c>
      <c r="F22" s="46">
        <f t="shared" si="2"/>
        <v>133702548.57900113</v>
      </c>
      <c r="G22" s="37"/>
    </row>
    <row r="23" spans="1:7" ht="15" x14ac:dyDescent="0.2">
      <c r="A23" s="37">
        <v>7</v>
      </c>
      <c r="B23" s="41">
        <v>44865</v>
      </c>
      <c r="C23" s="46">
        <f t="shared" si="0"/>
        <v>133702548.57900113</v>
      </c>
      <c r="D23" s="46">
        <f t="shared" si="1"/>
        <v>1546694.421649609</v>
      </c>
      <c r="E23" s="37">
        <v>0</v>
      </c>
      <c r="F23" s="46">
        <f t="shared" si="2"/>
        <v>135249243.00065073</v>
      </c>
      <c r="G23" s="37"/>
    </row>
    <row r="24" spans="1:7" ht="15" x14ac:dyDescent="0.2">
      <c r="A24" s="37">
        <v>8</v>
      </c>
      <c r="B24" s="41">
        <v>44895</v>
      </c>
      <c r="C24" s="46">
        <f t="shared" si="0"/>
        <v>135249243.00065073</v>
      </c>
      <c r="D24" s="46">
        <f t="shared" si="1"/>
        <v>1564586.8527168334</v>
      </c>
      <c r="E24" s="37">
        <v>0</v>
      </c>
      <c r="F24" s="46">
        <f t="shared" si="2"/>
        <v>136813829.85336757</v>
      </c>
      <c r="G24" s="37"/>
    </row>
    <row r="25" spans="1:7" ht="15" x14ac:dyDescent="0.2">
      <c r="A25" s="49">
        <v>9</v>
      </c>
      <c r="B25" s="50">
        <v>44926</v>
      </c>
      <c r="C25" s="51">
        <f t="shared" si="0"/>
        <v>136813829.85336757</v>
      </c>
      <c r="D25" s="51">
        <f t="shared" si="1"/>
        <v>1582686.2665500229</v>
      </c>
      <c r="E25" s="49">
        <v>0</v>
      </c>
      <c r="F25" s="51">
        <f t="shared" si="2"/>
        <v>138396516.1199176</v>
      </c>
      <c r="G25" s="37"/>
    </row>
    <row r="26" spans="1:7" ht="15" x14ac:dyDescent="0.2">
      <c r="A26" s="37">
        <v>10</v>
      </c>
      <c r="B26" s="41">
        <v>44957</v>
      </c>
      <c r="C26" s="46">
        <f t="shared" si="0"/>
        <v>138396516.1199176</v>
      </c>
      <c r="D26" s="46">
        <f t="shared" si="1"/>
        <v>1600995.0575619456</v>
      </c>
      <c r="E26" s="37">
        <v>0</v>
      </c>
      <c r="F26" s="46">
        <f t="shared" si="2"/>
        <v>139997511.17747954</v>
      </c>
      <c r="G26" s="37"/>
    </row>
    <row r="27" spans="1:7" ht="15" x14ac:dyDescent="0.2">
      <c r="A27" s="37">
        <v>11</v>
      </c>
      <c r="B27" s="41">
        <v>44985</v>
      </c>
      <c r="C27" s="46">
        <f t="shared" si="0"/>
        <v>139997511.17747954</v>
      </c>
      <c r="D27" s="46">
        <f t="shared" si="1"/>
        <v>1619515.6478643548</v>
      </c>
      <c r="E27" s="37">
        <v>0</v>
      </c>
      <c r="F27" s="46">
        <f t="shared" si="2"/>
        <v>141617026.82534388</v>
      </c>
      <c r="G27" s="37"/>
    </row>
    <row r="28" spans="1:7" ht="15" x14ac:dyDescent="0.2">
      <c r="A28" s="37">
        <v>12</v>
      </c>
      <c r="B28" s="41">
        <v>45016</v>
      </c>
      <c r="C28" s="46">
        <f t="shared" si="0"/>
        <v>141617026.82534388</v>
      </c>
      <c r="D28" s="46">
        <f t="shared" si="1"/>
        <v>1638250.4875884154</v>
      </c>
      <c r="E28" s="37">
        <v>0</v>
      </c>
      <c r="F28" s="46">
        <f t="shared" si="2"/>
        <v>143255277.31293228</v>
      </c>
      <c r="G28" s="37"/>
    </row>
    <row r="29" spans="1:7" ht="15" x14ac:dyDescent="0.2">
      <c r="A29" s="37">
        <v>13</v>
      </c>
      <c r="B29" s="41">
        <v>45046</v>
      </c>
      <c r="C29" s="46">
        <f t="shared" si="0"/>
        <v>143255277.31293228</v>
      </c>
      <c r="D29" s="46">
        <f t="shared" si="1"/>
        <v>1657202.0552088378</v>
      </c>
      <c r="E29" s="37">
        <v>0</v>
      </c>
      <c r="F29" s="46">
        <f t="shared" si="2"/>
        <v>144912479.36814111</v>
      </c>
      <c r="G29" s="37"/>
    </row>
    <row r="30" spans="1:7" ht="15" x14ac:dyDescent="0.2">
      <c r="A30" s="37">
        <v>14</v>
      </c>
      <c r="B30" s="41">
        <v>45077</v>
      </c>
      <c r="C30" s="46">
        <f t="shared" si="0"/>
        <v>144912479.36814111</v>
      </c>
      <c r="D30" s="46">
        <f t="shared" si="1"/>
        <v>1676372.8578717597</v>
      </c>
      <c r="E30" s="37">
        <v>0</v>
      </c>
      <c r="F30" s="46">
        <f t="shared" si="2"/>
        <v>146588852.22601289</v>
      </c>
      <c r="G30" s="37"/>
    </row>
    <row r="31" spans="1:7" ht="15" x14ac:dyDescent="0.2">
      <c r="A31" s="37">
        <v>15</v>
      </c>
      <c r="B31" s="41">
        <v>45107</v>
      </c>
      <c r="C31" s="46">
        <f t="shared" si="0"/>
        <v>146588852.22601289</v>
      </c>
      <c r="D31" s="46">
        <f t="shared" si="1"/>
        <v>1695765.4317264238</v>
      </c>
      <c r="E31" s="37">
        <v>0</v>
      </c>
      <c r="F31" s="46">
        <f t="shared" si="2"/>
        <v>148284617.65773931</v>
      </c>
      <c r="G31" s="37"/>
    </row>
    <row r="32" spans="1:7" ht="15" x14ac:dyDescent="0.2">
      <c r="A32" s="37">
        <v>16</v>
      </c>
      <c r="B32" s="41">
        <v>45138</v>
      </c>
      <c r="C32" s="46">
        <f t="shared" si="0"/>
        <v>148284617.65773931</v>
      </c>
      <c r="D32" s="46">
        <f t="shared" si="1"/>
        <v>1715382.3422606888</v>
      </c>
      <c r="E32" s="52">
        <f>+D8</f>
        <v>150000000</v>
      </c>
      <c r="F32" s="53">
        <f t="shared" si="2"/>
        <v>0</v>
      </c>
      <c r="G32" s="37"/>
    </row>
    <row r="33" spans="3:5" x14ac:dyDescent="0.2">
      <c r="D33" s="63">
        <f>SUM(D16:D32)</f>
        <v>25213173.072358627</v>
      </c>
    </row>
    <row r="35" spans="3:5" x14ac:dyDescent="0.2">
      <c r="C35" s="59" t="s">
        <v>43</v>
      </c>
      <c r="D35" s="60" t="s">
        <v>15</v>
      </c>
      <c r="E35" s="60" t="s">
        <v>3</v>
      </c>
    </row>
    <row r="36" spans="3:5" x14ac:dyDescent="0.2">
      <c r="C36" s="59">
        <v>1435</v>
      </c>
      <c r="D36" s="61">
        <f>+D11</f>
        <v>124786826.92764138</v>
      </c>
      <c r="E36" s="60"/>
    </row>
    <row r="37" spans="3:5" x14ac:dyDescent="0.2">
      <c r="C37" s="59">
        <v>2408</v>
      </c>
      <c r="D37" s="61">
        <f>+D8*19%</f>
        <v>28500000</v>
      </c>
      <c r="E37" s="60"/>
    </row>
    <row r="38" spans="3:5" x14ac:dyDescent="0.2">
      <c r="C38" s="59">
        <v>2205</v>
      </c>
      <c r="D38" s="60"/>
      <c r="E38" s="61">
        <f>+D36+D37</f>
        <v>153286826.92764139</v>
      </c>
    </row>
    <row r="39" spans="3:5" x14ac:dyDescent="0.2">
      <c r="D39" s="56"/>
      <c r="E39" s="56"/>
    </row>
    <row r="40" spans="3:5" ht="15" x14ac:dyDescent="0.25">
      <c r="C40" s="67" t="s">
        <v>46</v>
      </c>
      <c r="D40" s="67" t="s">
        <v>44</v>
      </c>
      <c r="E40" s="58" t="s">
        <v>45</v>
      </c>
    </row>
    <row r="41" spans="3:5" x14ac:dyDescent="0.2">
      <c r="C41" s="68">
        <v>1435</v>
      </c>
      <c r="D41" s="69">
        <v>150000000</v>
      </c>
      <c r="E41" s="57">
        <f>+D36</f>
        <v>124786826.92764138</v>
      </c>
    </row>
    <row r="43" spans="3:5" x14ac:dyDescent="0.2">
      <c r="C43" s="54" t="s">
        <v>47</v>
      </c>
      <c r="D43" s="54" t="s">
        <v>48</v>
      </c>
    </row>
    <row r="45" spans="3:5" x14ac:dyDescent="0.2">
      <c r="C45" s="54" t="s">
        <v>49</v>
      </c>
    </row>
    <row r="46" spans="3:5" x14ac:dyDescent="0.2">
      <c r="C46" s="62" t="s">
        <v>50</v>
      </c>
      <c r="D46" s="63">
        <f>+D17</f>
        <v>1443555.7972202422</v>
      </c>
    </row>
    <row r="47" spans="3:5" x14ac:dyDescent="0.2">
      <c r="C47" s="54">
        <f>+C38</f>
        <v>2205</v>
      </c>
      <c r="E47" s="63">
        <f>+D46</f>
        <v>1443555.7972202422</v>
      </c>
    </row>
    <row r="51" spans="2:7" x14ac:dyDescent="0.2">
      <c r="C51" s="87"/>
      <c r="D51" s="87"/>
      <c r="E51" s="87"/>
    </row>
    <row r="52" spans="2:7" ht="15" x14ac:dyDescent="0.25">
      <c r="C52" s="88" t="s">
        <v>44</v>
      </c>
      <c r="D52" s="89" t="s">
        <v>15</v>
      </c>
      <c r="E52" s="89" t="s">
        <v>3</v>
      </c>
    </row>
    <row r="53" spans="2:7" x14ac:dyDescent="0.2">
      <c r="C53" s="87">
        <v>1405</v>
      </c>
      <c r="D53" s="90">
        <f>+D8</f>
        <v>150000000</v>
      </c>
      <c r="E53" s="90"/>
    </row>
    <row r="54" spans="2:7" x14ac:dyDescent="0.2">
      <c r="C54" s="87">
        <v>2408</v>
      </c>
      <c r="D54" s="90">
        <f>+D53*19%</f>
        <v>28500000</v>
      </c>
      <c r="E54" s="90"/>
    </row>
    <row r="55" spans="2:7" x14ac:dyDescent="0.2">
      <c r="C55" s="87">
        <v>2205</v>
      </c>
      <c r="D55" s="90"/>
      <c r="E55" s="90">
        <f>+D53+D54</f>
        <v>178500000</v>
      </c>
    </row>
    <row r="56" spans="2:7" x14ac:dyDescent="0.2">
      <c r="C56" s="87"/>
      <c r="D56" s="87"/>
      <c r="E56" s="87"/>
    </row>
    <row r="57" spans="2:7" x14ac:dyDescent="0.2">
      <c r="C57" s="56" t="s">
        <v>87</v>
      </c>
      <c r="D57" s="81">
        <f>+D53</f>
        <v>150000000</v>
      </c>
    </row>
    <row r="59" spans="2:7" x14ac:dyDescent="0.2">
      <c r="C59" s="56" t="s">
        <v>88</v>
      </c>
    </row>
    <row r="61" spans="2:7" x14ac:dyDescent="0.2">
      <c r="B61" s="82" t="s">
        <v>89</v>
      </c>
      <c r="C61" s="83">
        <v>1405</v>
      </c>
      <c r="D61" s="84">
        <f>+D36</f>
        <v>124786826.92764138</v>
      </c>
      <c r="E61" s="83"/>
    </row>
    <row r="62" spans="2:7" x14ac:dyDescent="0.2">
      <c r="B62" s="83"/>
      <c r="C62" s="83">
        <v>2408</v>
      </c>
      <c r="D62" s="85">
        <f>+D54</f>
        <v>28500000</v>
      </c>
      <c r="E62" s="83"/>
    </row>
    <row r="63" spans="2:7" x14ac:dyDescent="0.2">
      <c r="B63" s="83"/>
      <c r="C63" s="83">
        <v>2205</v>
      </c>
      <c r="D63" s="83"/>
      <c r="E63" s="85">
        <f>+D61+D62</f>
        <v>153286826.92764139</v>
      </c>
      <c r="F63" s="81">
        <f>+E55</f>
        <v>178500000</v>
      </c>
      <c r="G63" s="81">
        <f>+F63-E63</f>
        <v>25213173.072358608</v>
      </c>
    </row>
    <row r="64" spans="2:7" x14ac:dyDescent="0.2">
      <c r="B64" s="83"/>
      <c r="C64" s="83"/>
      <c r="D64" s="83"/>
      <c r="E64" s="83"/>
    </row>
    <row r="65" spans="2:6" x14ac:dyDescent="0.2">
      <c r="B65" s="83"/>
      <c r="C65" s="83">
        <v>83</v>
      </c>
      <c r="D65" s="85">
        <f>+G63</f>
        <v>25213173.072358608</v>
      </c>
      <c r="E65" s="83"/>
      <c r="F65" s="54" t="s">
        <v>93</v>
      </c>
    </row>
    <row r="66" spans="2:6" x14ac:dyDescent="0.2">
      <c r="B66" s="83"/>
      <c r="C66" s="83">
        <v>86</v>
      </c>
      <c r="D66" s="83"/>
      <c r="E66" s="85">
        <f>+D65</f>
        <v>25213173.072358608</v>
      </c>
    </row>
    <row r="68" spans="2:6" x14ac:dyDescent="0.2">
      <c r="B68" s="54" t="s">
        <v>49</v>
      </c>
      <c r="C68" s="56" t="s">
        <v>90</v>
      </c>
      <c r="D68" s="86">
        <f>+D17</f>
        <v>1443555.7972202422</v>
      </c>
      <c r="E68" s="56"/>
    </row>
    <row r="69" spans="2:6" x14ac:dyDescent="0.2">
      <c r="C69" s="56">
        <v>2205</v>
      </c>
      <c r="D69" s="56"/>
      <c r="E69" s="86">
        <f>+D68</f>
        <v>1443555.7972202422</v>
      </c>
    </row>
    <row r="71" spans="2:6" x14ac:dyDescent="0.2">
      <c r="C71" s="56">
        <v>83</v>
      </c>
      <c r="E71" s="63">
        <f>+E69</f>
        <v>1443555.7972202422</v>
      </c>
    </row>
    <row r="72" spans="2:6" x14ac:dyDescent="0.2">
      <c r="C72" s="56">
        <v>86</v>
      </c>
      <c r="D72" s="63">
        <f>+E71</f>
        <v>1443555.7972202422</v>
      </c>
    </row>
    <row r="74" spans="2:6" x14ac:dyDescent="0.2">
      <c r="B74" s="54" t="s">
        <v>91</v>
      </c>
      <c r="C74" s="56" t="s">
        <v>90</v>
      </c>
      <c r="D74" s="63">
        <f>+D18</f>
        <v>1460255.1026757492</v>
      </c>
    </row>
    <row r="75" spans="2:6" x14ac:dyDescent="0.2">
      <c r="C75" s="56">
        <v>2205</v>
      </c>
      <c r="E75" s="63">
        <f>+D74</f>
        <v>1460255.1026757492</v>
      </c>
    </row>
    <row r="77" spans="2:6" x14ac:dyDescent="0.2">
      <c r="C77" s="56">
        <v>83</v>
      </c>
      <c r="E77" s="63">
        <f>+E75</f>
        <v>1460255.1026757492</v>
      </c>
    </row>
    <row r="78" spans="2:6" x14ac:dyDescent="0.2">
      <c r="C78" s="56">
        <v>86</v>
      </c>
      <c r="D78" s="63">
        <f>+E77</f>
        <v>1460255.1026757492</v>
      </c>
    </row>
    <row r="81" spans="2:5" ht="15" x14ac:dyDescent="0.25">
      <c r="B81" s="83" t="s">
        <v>92</v>
      </c>
      <c r="C81" s="94" t="s">
        <v>94</v>
      </c>
      <c r="D81" s="82" t="s">
        <v>15</v>
      </c>
      <c r="E81" s="82" t="s">
        <v>3</v>
      </c>
    </row>
    <row r="82" spans="2:5" x14ac:dyDescent="0.2">
      <c r="B82" s="83"/>
      <c r="C82" s="83">
        <f>+C53</f>
        <v>1405</v>
      </c>
      <c r="D82" s="84">
        <f>+D36</f>
        <v>124786826.92764138</v>
      </c>
      <c r="E82" s="82"/>
    </row>
    <row r="83" spans="2:5" x14ac:dyDescent="0.2">
      <c r="B83" s="83"/>
      <c r="C83" s="83">
        <v>2408</v>
      </c>
      <c r="D83" s="84">
        <f>+D37</f>
        <v>28500000</v>
      </c>
      <c r="E83" s="82"/>
    </row>
    <row r="84" spans="2:5" x14ac:dyDescent="0.2">
      <c r="B84" s="83"/>
      <c r="C84" s="91" t="s">
        <v>50</v>
      </c>
      <c r="D84" s="92">
        <f>+D33</f>
        <v>25213173.072358627</v>
      </c>
      <c r="E84" s="82"/>
    </row>
    <row r="85" spans="2:5" x14ac:dyDescent="0.2">
      <c r="B85" s="83"/>
      <c r="C85" s="83">
        <v>2205</v>
      </c>
      <c r="D85" s="82"/>
      <c r="E85" s="93">
        <f>+D82+D83+D84</f>
        <v>178500000.00000003</v>
      </c>
    </row>
    <row r="86" spans="2:5" x14ac:dyDescent="0.2">
      <c r="D86" s="56"/>
      <c r="E86" s="5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8"/>
  <sheetViews>
    <sheetView zoomScale="150" zoomScaleNormal="150" workbookViewId="0">
      <selection activeCell="D4" sqref="D4"/>
    </sheetView>
  </sheetViews>
  <sheetFormatPr baseColWidth="10" defaultRowHeight="15" x14ac:dyDescent="0.25"/>
  <cols>
    <col min="1" max="16384" width="11.42578125" style="4"/>
  </cols>
  <sheetData>
    <row r="2" spans="1:7" x14ac:dyDescent="0.25">
      <c r="B2" s="12" t="s">
        <v>51</v>
      </c>
      <c r="C2" s="12" t="s">
        <v>52</v>
      </c>
      <c r="D2" s="12" t="s">
        <v>53</v>
      </c>
      <c r="E2" s="12"/>
      <c r="F2" s="12" t="s">
        <v>54</v>
      </c>
    </row>
    <row r="4" spans="1:7" x14ac:dyDescent="0.25">
      <c r="A4" s="64">
        <v>44964</v>
      </c>
      <c r="B4" s="4" t="str">
        <f>+F2</f>
        <v>TARRITOS</v>
      </c>
      <c r="C4" s="4">
        <v>5</v>
      </c>
      <c r="D4" s="4">
        <v>25000</v>
      </c>
      <c r="E4" s="4">
        <f>+C4*D4</f>
        <v>125000</v>
      </c>
    </row>
    <row r="5" spans="1:7" x14ac:dyDescent="0.25">
      <c r="A5" s="64">
        <v>44965</v>
      </c>
      <c r="B5" s="4" t="str">
        <f>+B4</f>
        <v>TARRITOS</v>
      </c>
      <c r="C5" s="4">
        <v>7</v>
      </c>
      <c r="D5" s="4">
        <v>27500</v>
      </c>
      <c r="E5" s="4">
        <f>+C5*D5</f>
        <v>192500</v>
      </c>
    </row>
    <row r="6" spans="1:7" x14ac:dyDescent="0.25">
      <c r="A6" s="64">
        <v>44965</v>
      </c>
      <c r="B6" s="4" t="str">
        <f>+B5</f>
        <v>TARRITOS</v>
      </c>
      <c r="F6" s="4">
        <v>3</v>
      </c>
      <c r="G6" s="4">
        <f>+D4</f>
        <v>25000</v>
      </c>
    </row>
    <row r="8" spans="1:7" x14ac:dyDescent="0.25">
      <c r="B8" s="65" t="s">
        <v>55</v>
      </c>
      <c r="C8" s="66" t="s">
        <v>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15"/>
  <sheetViews>
    <sheetView topLeftCell="C1" zoomScale="175" zoomScaleNormal="175" workbookViewId="0">
      <selection activeCell="E8" sqref="E8"/>
    </sheetView>
  </sheetViews>
  <sheetFormatPr baseColWidth="10" defaultRowHeight="15" x14ac:dyDescent="0.25"/>
  <cols>
    <col min="2" max="2" width="13.140625" bestFit="1" customWidth="1"/>
    <col min="4" max="4" width="14.140625" bestFit="1" customWidth="1"/>
  </cols>
  <sheetData>
    <row r="2" spans="2:10" x14ac:dyDescent="0.25">
      <c r="B2" t="s">
        <v>57</v>
      </c>
      <c r="G2">
        <v>61</v>
      </c>
      <c r="H2" t="s">
        <v>68</v>
      </c>
      <c r="J2">
        <f>+F4</f>
        <v>3</v>
      </c>
    </row>
    <row r="3" spans="2:10" x14ac:dyDescent="0.25">
      <c r="J3">
        <v>80</v>
      </c>
    </row>
    <row r="4" spans="2:10" x14ac:dyDescent="0.25">
      <c r="B4">
        <v>14</v>
      </c>
      <c r="C4" t="s">
        <v>58</v>
      </c>
      <c r="D4">
        <v>1500</v>
      </c>
      <c r="E4">
        <v>1497</v>
      </c>
      <c r="F4">
        <f>+D4-E4</f>
        <v>3</v>
      </c>
    </row>
    <row r="5" spans="2:10" x14ac:dyDescent="0.25">
      <c r="B5">
        <v>14</v>
      </c>
      <c r="C5" t="s">
        <v>59</v>
      </c>
      <c r="E5">
        <v>1580</v>
      </c>
      <c r="F5">
        <f>+D4-E5</f>
        <v>-80</v>
      </c>
    </row>
    <row r="6" spans="2:10" x14ac:dyDescent="0.25">
      <c r="B6">
        <v>61</v>
      </c>
      <c r="C6" t="s">
        <v>60</v>
      </c>
    </row>
    <row r="9" spans="2:10" x14ac:dyDescent="0.25">
      <c r="B9" t="s">
        <v>61</v>
      </c>
      <c r="D9" t="s">
        <v>63</v>
      </c>
      <c r="E9">
        <v>1000</v>
      </c>
    </row>
    <row r="10" spans="2:10" x14ac:dyDescent="0.25">
      <c r="B10">
        <v>62</v>
      </c>
      <c r="D10" t="s">
        <v>64</v>
      </c>
      <c r="E10">
        <v>500</v>
      </c>
    </row>
    <row r="11" spans="2:10" x14ac:dyDescent="0.25">
      <c r="B11" t="s">
        <v>62</v>
      </c>
      <c r="C11">
        <v>750</v>
      </c>
      <c r="D11" t="s">
        <v>65</v>
      </c>
      <c r="E11">
        <v>200</v>
      </c>
    </row>
    <row r="12" spans="2:10" x14ac:dyDescent="0.25">
      <c r="D12" t="s">
        <v>66</v>
      </c>
      <c r="E12">
        <f>+E9+E10-E11</f>
        <v>1300</v>
      </c>
    </row>
    <row r="13" spans="2:10" x14ac:dyDescent="0.25">
      <c r="D13" t="s">
        <v>67</v>
      </c>
      <c r="E13">
        <f>+C11</f>
        <v>750</v>
      </c>
    </row>
    <row r="14" spans="2:10" x14ac:dyDescent="0.25">
      <c r="E14">
        <f>+E12-E13</f>
        <v>550</v>
      </c>
    </row>
    <row r="15" spans="2:10" x14ac:dyDescent="0.25">
      <c r="D15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Hoja2</vt:lpstr>
      <vt:lpstr>VP</vt:lpstr>
      <vt:lpstr>Hoja3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ACCOUNTER03</cp:lastModifiedBy>
  <dcterms:created xsi:type="dcterms:W3CDTF">2023-02-08T00:23:33Z</dcterms:created>
  <dcterms:modified xsi:type="dcterms:W3CDTF">2023-05-11T14:01:01Z</dcterms:modified>
</cp:coreProperties>
</file>