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8_{FD3D76E2-53BC-432F-ADCF-E5CF46CC6778}" xr6:coauthVersionLast="47" xr6:coauthVersionMax="47" xr10:uidLastSave="{00000000-0000-0000-0000-000000000000}"/>
  <bookViews>
    <workbookView xWindow="780" yWindow="780" windowWidth="8310" windowHeight="14430" activeTab="3" xr2:uid="{00000000-000D-0000-FFFF-FFFF00000000}"/>
  </bookViews>
  <sheets>
    <sheet name="CDT" sheetId="1" r:id="rId1"/>
    <sheet name="Acciones" sheetId="2" r:id="rId2"/>
    <sheet name="Cuentas del exterior" sheetId="3" r:id="rId3"/>
    <sheet name="Clientes" sheetId="5" r:id="rId4"/>
    <sheet name="Cxc a trabajadores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3" i="5" l="1"/>
  <c r="E72" i="5"/>
  <c r="C57" i="5"/>
  <c r="E51" i="5"/>
  <c r="E35" i="5"/>
  <c r="E32" i="5"/>
  <c r="D10" i="5"/>
  <c r="D11" i="5" s="1"/>
  <c r="E40" i="5" s="1"/>
  <c r="E64" i="5" l="1"/>
  <c r="D37" i="5"/>
  <c r="E36" i="5"/>
  <c r="E41" i="5" s="1"/>
  <c r="E52" i="5" s="1"/>
  <c r="G3" i="6"/>
  <c r="H3" i="6" s="1"/>
  <c r="F8" i="6" s="1"/>
  <c r="E3" i="6"/>
  <c r="D1" i="6"/>
  <c r="D42" i="5" l="1"/>
  <c r="F40" i="5" s="1"/>
  <c r="D44" i="5"/>
  <c r="E45" i="5" s="1"/>
  <c r="F9" i="6"/>
  <c r="F10" i="6" l="1"/>
  <c r="F11" i="6" l="1"/>
  <c r="F12" i="6" l="1"/>
  <c r="F13" i="6" l="1"/>
  <c r="F14" i="6" l="1"/>
  <c r="F15" i="6" l="1"/>
  <c r="F16" i="6" l="1"/>
  <c r="F17" i="6" l="1"/>
  <c r="F18" i="6" l="1"/>
  <c r="F19" i="6" l="1"/>
  <c r="F20" i="6" l="1"/>
  <c r="F21" i="6" l="1"/>
  <c r="F22" i="6" l="1"/>
  <c r="F23" i="6" l="1"/>
  <c r="F24" i="6" l="1"/>
  <c r="F25" i="6" l="1"/>
  <c r="F26" i="6" l="1"/>
  <c r="F27" i="6" l="1"/>
  <c r="F28" i="6" l="1"/>
  <c r="F29" i="6" l="1"/>
  <c r="F30" i="6" l="1"/>
  <c r="F31" i="6" l="1"/>
  <c r="F32" i="6" l="1"/>
  <c r="F33" i="6" l="1"/>
  <c r="F34" i="6" l="1"/>
  <c r="F35" i="6" l="1"/>
  <c r="F36" i="6" l="1"/>
  <c r="F37" i="6" l="1"/>
  <c r="F38" i="6" l="1"/>
  <c r="F39" i="6" l="1"/>
  <c r="F40" i="6" l="1"/>
  <c r="F41" i="6" l="1"/>
  <c r="F42" i="6" l="1"/>
  <c r="F43" i="6" l="1"/>
  <c r="F44" i="6" l="1"/>
  <c r="F45" i="6" l="1"/>
  <c r="F46" i="6" l="1"/>
  <c r="F47" i="6" l="1"/>
  <c r="F48" i="6" l="1"/>
  <c r="F49" i="6" l="1"/>
  <c r="F50" i="6" l="1"/>
  <c r="F51" i="6" l="1"/>
  <c r="F52" i="6" l="1"/>
  <c r="F53" i="6" l="1"/>
  <c r="F54" i="6" l="1"/>
  <c r="F55" i="6" l="1"/>
  <c r="F56" i="6" l="1"/>
  <c r="F57" i="6" l="1"/>
  <c r="F58" i="6" l="1"/>
  <c r="F59" i="6" l="1"/>
  <c r="F60" i="6" l="1"/>
  <c r="F61" i="6" l="1"/>
  <c r="F62" i="6" l="1"/>
  <c r="F63" i="6" l="1"/>
  <c r="F64" i="6" l="1"/>
  <c r="F65" i="6" l="1"/>
  <c r="F66" i="6" l="1"/>
  <c r="F67" i="6" l="1"/>
  <c r="F68" i="6" l="1"/>
  <c r="B16" i="5" l="1"/>
  <c r="D12" i="5"/>
  <c r="C16" i="5" l="1"/>
  <c r="F16" i="5" s="1"/>
  <c r="C17" i="5" s="1"/>
  <c r="E12" i="5"/>
  <c r="D53" i="5" s="1"/>
  <c r="D54" i="5" s="1"/>
  <c r="B26" i="1"/>
  <c r="D17" i="5" l="1"/>
  <c r="E47" i="5" l="1"/>
  <c r="D48" i="5" s="1"/>
  <c r="E57" i="5"/>
  <c r="F17" i="5"/>
  <c r="C18" i="5" s="1"/>
  <c r="E60" i="5" l="1"/>
  <c r="D61" i="5" s="1"/>
  <c r="D58" i="5"/>
  <c r="D18" i="5"/>
  <c r="F18" i="5"/>
  <c r="C19" i="5" s="1"/>
  <c r="D19" i="5" l="1"/>
  <c r="F19" i="5" l="1"/>
  <c r="C20" i="5" s="1"/>
  <c r="D20" i="5" l="1"/>
  <c r="F20" i="5" s="1"/>
  <c r="C21" i="5" s="1"/>
  <c r="D21" i="5" l="1"/>
  <c r="F21" i="5"/>
  <c r="C22" i="5" s="1"/>
  <c r="D22" i="5" l="1"/>
  <c r="F22" i="5" s="1"/>
  <c r="C23" i="5" s="1"/>
  <c r="D23" i="5" l="1"/>
  <c r="F23" i="5"/>
  <c r="C24" i="5" s="1"/>
  <c r="D24" i="5" l="1"/>
  <c r="F24" i="5"/>
  <c r="C25" i="5" s="1"/>
  <c r="D25" i="5" l="1"/>
  <c r="F25" i="5"/>
  <c r="C26" i="5" s="1"/>
  <c r="E65" i="5"/>
  <c r="D66" i="5" s="1"/>
  <c r="D68" i="5" l="1"/>
  <c r="D26" i="5"/>
  <c r="F26" i="5"/>
  <c r="C27" i="5" s="1"/>
  <c r="D27" i="5" l="1"/>
  <c r="F27" i="5"/>
  <c r="C28" i="5" s="1"/>
  <c r="D28" i="5" l="1"/>
  <c r="F28" i="5" l="1"/>
  <c r="C29" i="5" s="1"/>
  <c r="D29" i="5" l="1"/>
  <c r="F29" i="5"/>
  <c r="C30" i="5" s="1"/>
  <c r="D30" i="5" l="1"/>
  <c r="F30" i="5"/>
  <c r="C31" i="5" s="1"/>
  <c r="D31" i="5" l="1"/>
  <c r="F31" i="5"/>
  <c r="C32" i="5" s="1"/>
  <c r="D32" i="5" l="1"/>
  <c r="F32" i="5" s="1"/>
  <c r="E69" i="5" l="1"/>
  <c r="D71" i="5" s="1"/>
  <c r="D11" i="1" l="1"/>
  <c r="I5" i="1" l="1"/>
  <c r="G5" i="1"/>
  <c r="G6" i="1" s="1"/>
  <c r="I4" i="1"/>
  <c r="D6" i="1"/>
  <c r="B20" i="1"/>
  <c r="D18" i="1"/>
  <c r="C26" i="1" s="1"/>
  <c r="F26" i="1" s="1"/>
  <c r="C27" i="1" s="1"/>
  <c r="B18" i="1"/>
  <c r="F14" i="1"/>
  <c r="D13" i="1"/>
  <c r="D19" i="1" s="1"/>
  <c r="E38" i="1" s="1"/>
  <c r="D20" i="1" l="1"/>
  <c r="E50" i="1" s="1"/>
  <c r="I6" i="1"/>
  <c r="D21" i="1"/>
  <c r="D22" i="1" s="1"/>
  <c r="D27" i="1" s="1"/>
  <c r="F27" i="1" s="1"/>
  <c r="C28" i="1" s="1"/>
  <c r="D28" i="1" l="1"/>
  <c r="F28" i="1" s="1"/>
  <c r="C29" i="1" s="1"/>
  <c r="D29" i="1" s="1"/>
  <c r="F29" i="1" s="1"/>
  <c r="C30" i="1" s="1"/>
  <c r="D30" i="1" l="1"/>
  <c r="F30" i="1" s="1"/>
  <c r="C31" i="1" s="1"/>
  <c r="D31" i="1" s="1"/>
  <c r="F31" i="1" s="1"/>
  <c r="C32" i="1" s="1"/>
  <c r="D32" i="1" l="1"/>
  <c r="F32" i="1"/>
  <c r="C33" i="1" s="1"/>
  <c r="D33" i="1" l="1"/>
  <c r="F33" i="1" s="1"/>
  <c r="C34" i="1" s="1"/>
  <c r="D34" i="1" s="1"/>
  <c r="F34" i="1" s="1"/>
  <c r="C35" i="1" s="1"/>
  <c r="D35" i="1" l="1"/>
  <c r="F35" i="1" s="1"/>
  <c r="C36" i="1" s="1"/>
  <c r="F36" i="1" l="1"/>
  <c r="C37" i="1" s="1"/>
  <c r="D36" i="1"/>
  <c r="D37" i="1" l="1"/>
  <c r="F37" i="1" s="1"/>
  <c r="C38" i="1" s="1"/>
  <c r="D38" i="1" l="1"/>
  <c r="F38" i="1" s="1"/>
  <c r="C39" i="1" s="1"/>
  <c r="D39" i="1" s="1"/>
  <c r="F39" i="1" s="1"/>
  <c r="C40" i="1" s="1"/>
  <c r="D40" i="1" l="1"/>
  <c r="F40" i="1" s="1"/>
  <c r="C41" i="1" s="1"/>
  <c r="D41" i="1" s="1"/>
  <c r="F41" i="1" s="1"/>
  <c r="C42" i="1" s="1"/>
  <c r="D42" i="1" l="1"/>
  <c r="F42" i="1" s="1"/>
  <c r="C43" i="1" s="1"/>
  <c r="D43" i="1" l="1"/>
  <c r="F43" i="1" s="1"/>
  <c r="C44" i="1" s="1"/>
  <c r="D44" i="1" s="1"/>
  <c r="F44" i="1" s="1"/>
  <c r="C45" i="1" s="1"/>
  <c r="D45" i="1" s="1"/>
  <c r="F45" i="1" s="1"/>
  <c r="C46" i="1" s="1"/>
  <c r="D46" i="1" s="1"/>
  <c r="F46" i="1" s="1"/>
  <c r="C47" i="1" s="1"/>
  <c r="D47" i="1" s="1"/>
  <c r="F47" i="1" s="1"/>
  <c r="C48" i="1" s="1"/>
  <c r="D48" i="1" s="1"/>
  <c r="F48" i="1" s="1"/>
  <c r="C49" i="1" s="1"/>
  <c r="D49" i="1" l="1"/>
  <c r="F49" i="1"/>
  <c r="C50" i="1" s="1"/>
  <c r="D50" i="1" s="1"/>
  <c r="F50" i="1" s="1"/>
</calcChain>
</file>

<file path=xl/sharedStrings.xml><?xml version="1.0" encoding="utf-8"?>
<sst xmlns="http://schemas.openxmlformats.org/spreadsheetml/2006/main" count="93" uniqueCount="75">
  <si>
    <t>Caracteristica del CDT</t>
  </si>
  <si>
    <t>Fecha de adquisición</t>
  </si>
  <si>
    <t>Fecha de vencimiento</t>
  </si>
  <si>
    <t>Valor Compra</t>
  </si>
  <si>
    <t>Costos de transacción</t>
  </si>
  <si>
    <t>Tasa interés</t>
  </si>
  <si>
    <t>Intereses</t>
  </si>
  <si>
    <t>Plazo máximo</t>
  </si>
  <si>
    <t>días</t>
  </si>
  <si>
    <t>Meses</t>
  </si>
  <si>
    <t>Periodo</t>
  </si>
  <si>
    <t>Flujo</t>
  </si>
  <si>
    <t>Importe</t>
  </si>
  <si>
    <t>Intereses más valor nóminal</t>
  </si>
  <si>
    <t>TIR</t>
  </si>
  <si>
    <t>Mensual vencida</t>
  </si>
  <si>
    <t xml:space="preserve">Pago inicial </t>
  </si>
  <si>
    <t xml:space="preserve">Días </t>
  </si>
  <si>
    <t>EA</t>
  </si>
  <si>
    <t>Periodo de gracia</t>
  </si>
  <si>
    <t>Fórmula para calcular los intereses</t>
  </si>
  <si>
    <t xml:space="preserve">Ejemplo </t>
  </si>
  <si>
    <t>¿Requiere ajuste? ¿Cómo lo mido inicialmente?</t>
  </si>
  <si>
    <t>Construya la tabla de amortización ¿Qué tasa utilizaría?</t>
  </si>
  <si>
    <t>Fecha de elaboración</t>
  </si>
  <si>
    <t>Fecha final</t>
  </si>
  <si>
    <t>Plazo en meses</t>
  </si>
  <si>
    <t xml:space="preserve">Forma de pago </t>
  </si>
  <si>
    <t>Al vencimiento</t>
  </si>
  <si>
    <t>Precio de la transacción</t>
  </si>
  <si>
    <t>Tasa mensual</t>
  </si>
  <si>
    <t>Valor presente</t>
  </si>
  <si>
    <t>Precio transacción/(1+Tasa Mensual)^(Plazo)</t>
  </si>
  <si>
    <t>Aplicar formula VA</t>
  </si>
  <si>
    <t>FECHA</t>
  </si>
  <si>
    <t>SALDO INICIAL</t>
  </si>
  <si>
    <t>INTERESES</t>
  </si>
  <si>
    <t>PAGO</t>
  </si>
  <si>
    <t>SALDO FINAL</t>
  </si>
  <si>
    <t>saldo inicial</t>
  </si>
  <si>
    <t>Pagos</t>
  </si>
  <si>
    <t>Saldo final</t>
  </si>
  <si>
    <r>
      <t xml:space="preserve">Tasa de mercado </t>
    </r>
    <r>
      <rPr>
        <b/>
        <sz val="12"/>
        <color theme="1"/>
        <rFont val="Arial"/>
        <family val="2"/>
      </rPr>
      <t>EA</t>
    </r>
  </si>
  <si>
    <t xml:space="preserve">lo tomo de la página del banco </t>
  </si>
  <si>
    <t>INTERÉS IMPLICITO</t>
  </si>
  <si>
    <t>Cuenta</t>
  </si>
  <si>
    <t xml:space="preserve">Plazo </t>
  </si>
  <si>
    <t>En meses</t>
  </si>
  <si>
    <t>Fecha inicial</t>
  </si>
  <si>
    <t xml:space="preserve">Empleados </t>
  </si>
  <si>
    <t>Valor del préstamo</t>
  </si>
  <si>
    <t>Cuota quincenal</t>
  </si>
  <si>
    <t>Cuota Mensual</t>
  </si>
  <si>
    <t>Tasa EA</t>
  </si>
  <si>
    <t>Dalia</t>
  </si>
  <si>
    <t>Fecha</t>
  </si>
  <si>
    <t xml:space="preserve">Saldo inicial </t>
  </si>
  <si>
    <t>intereses</t>
  </si>
  <si>
    <t xml:space="preserve">Pago </t>
  </si>
  <si>
    <t xml:space="preserve">Saldo final </t>
  </si>
  <si>
    <t>VP</t>
  </si>
  <si>
    <t>VF</t>
  </si>
  <si>
    <t>i</t>
  </si>
  <si>
    <t>n</t>
  </si>
  <si>
    <t xml:space="preserve">FISCAL </t>
  </si>
  <si>
    <t>D</t>
  </si>
  <si>
    <t>C</t>
  </si>
  <si>
    <t xml:space="preserve">NCIF </t>
  </si>
  <si>
    <t>Momento 0</t>
  </si>
  <si>
    <t>Mes 1</t>
  </si>
  <si>
    <t>42x</t>
  </si>
  <si>
    <t>51x</t>
  </si>
  <si>
    <t>42X</t>
  </si>
  <si>
    <t>DIC/31/2022</t>
  </si>
  <si>
    <t>INTERESES IMPLICITOS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</si>
</sst>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3" formatCode="_-* #,##0.00_-;\-* #,##0.00_-;_-* &quot;-&quot;??_-;_-@_-"/>
    <numFmt numFmtId="164" formatCode="0.000%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_-* #,##0_-;\-* #,##0_-;_-* &quot;-&quot;??_-;_-@_-"/>
    <numFmt numFmtId="168" formatCode="_-[$$-240A]\ * #,##0.0_-;\-[$$-240A]\ * #,##0.0_-;_-[$$-240A]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FA7D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 Narrow"/>
      <family val="2"/>
    </font>
    <font>
      <sz val="11"/>
      <color rgb="FFFF0000"/>
      <name val="Arial Narrow"/>
      <family val="2"/>
    </font>
    <font>
      <sz val="11"/>
      <color rgb="FF0061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006100"/>
      <name val="Arial"/>
      <family val="2"/>
    </font>
    <font>
      <b/>
      <sz val="12"/>
      <color rgb="FFFA7D00"/>
      <name val="Arial"/>
      <family val="2"/>
    </font>
    <font>
      <sz val="11"/>
      <color theme="1"/>
      <name val="Arial"/>
      <family val="2"/>
    </font>
    <font>
      <b/>
      <sz val="11"/>
      <color rgb="FFFA7D00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11" fillId="4" borderId="0" applyNumberFormat="0" applyBorder="0" applyAlignment="0" applyProtection="0"/>
  </cellStyleXfs>
  <cellXfs count="83">
    <xf numFmtId="0" fontId="0" fillId="0" borderId="0" xfId="0"/>
    <xf numFmtId="0" fontId="3" fillId="0" borderId="0" xfId="0" applyFont="1"/>
    <xf numFmtId="0" fontId="4" fillId="0" borderId="0" xfId="0" applyFont="1"/>
    <xf numFmtId="14" fontId="3" fillId="0" borderId="0" xfId="0" applyNumberFormat="1" applyFont="1"/>
    <xf numFmtId="42" fontId="3" fillId="0" borderId="0" xfId="2" applyFont="1"/>
    <xf numFmtId="164" fontId="5" fillId="2" borderId="1" xfId="4" applyNumberFormat="1" applyFont="1"/>
    <xf numFmtId="10" fontId="3" fillId="0" borderId="0" xfId="0" applyNumberFormat="1" applyFont="1"/>
    <xf numFmtId="165" fontId="4" fillId="0" borderId="0" xfId="0" applyNumberFormat="1" applyFont="1"/>
    <xf numFmtId="166" fontId="4" fillId="0" borderId="0" xfId="0" applyNumberFormat="1" applyFont="1"/>
    <xf numFmtId="0" fontId="6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2" fontId="3" fillId="0" borderId="0" xfId="0" applyNumberFormat="1" applyFont="1" applyAlignment="1">
      <alignment horizontal="center"/>
    </xf>
    <xf numFmtId="42" fontId="3" fillId="0" borderId="0" xfId="0" applyNumberFormat="1" applyFont="1"/>
    <xf numFmtId="167" fontId="3" fillId="0" borderId="0" xfId="1" applyNumberFormat="1" applyFont="1"/>
    <xf numFmtId="164" fontId="4" fillId="0" borderId="0" xfId="3" applyNumberFormat="1" applyFont="1"/>
    <xf numFmtId="0" fontId="7" fillId="0" borderId="0" xfId="0" applyFont="1"/>
    <xf numFmtId="14" fontId="8" fillId="0" borderId="0" xfId="0" applyNumberFormat="1" applyFont="1" applyAlignment="1">
      <alignment horizontal="center"/>
    </xf>
    <xf numFmtId="42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14" fontId="7" fillId="0" borderId="0" xfId="0" applyNumberFormat="1" applyFont="1"/>
    <xf numFmtId="0" fontId="7" fillId="0" borderId="0" xfId="0" applyFont="1" applyAlignment="1">
      <alignment horizontal="right"/>
    </xf>
    <xf numFmtId="42" fontId="7" fillId="0" borderId="0" xfId="2" applyFont="1"/>
    <xf numFmtId="6" fontId="7" fillId="0" borderId="0" xfId="0" applyNumberFormat="1" applyFont="1"/>
    <xf numFmtId="0" fontId="8" fillId="0" borderId="0" xfId="0" applyFont="1" applyAlignment="1">
      <alignment horizontal="center"/>
    </xf>
    <xf numFmtId="6" fontId="8" fillId="0" borderId="0" xfId="0" applyNumberFormat="1" applyFont="1" applyAlignment="1">
      <alignment horizontal="center"/>
    </xf>
    <xf numFmtId="6" fontId="7" fillId="3" borderId="0" xfId="0" applyNumberFormat="1" applyFont="1" applyFill="1"/>
    <xf numFmtId="165" fontId="9" fillId="0" borderId="0" xfId="0" applyNumberFormat="1" applyFont="1"/>
    <xf numFmtId="0" fontId="7" fillId="0" borderId="0" xfId="0" applyFont="1" applyAlignment="1">
      <alignment horizontal="center"/>
    </xf>
    <xf numFmtId="14" fontId="4" fillId="0" borderId="0" xfId="0" applyNumberFormat="1" applyFont="1"/>
    <xf numFmtId="42" fontId="4" fillId="0" borderId="0" xfId="0" applyNumberFormat="1" applyFont="1"/>
    <xf numFmtId="168" fontId="4" fillId="0" borderId="0" xfId="0" applyNumberFormat="1" applyFont="1"/>
    <xf numFmtId="42" fontId="10" fillId="0" borderId="0" xfId="0" applyNumberFormat="1" applyFont="1"/>
    <xf numFmtId="165" fontId="7" fillId="0" borderId="0" xfId="0" applyNumberFormat="1" applyFont="1"/>
    <xf numFmtId="0" fontId="7" fillId="3" borderId="0" xfId="0" applyFont="1" applyFill="1" applyAlignment="1">
      <alignment horizontal="right"/>
    </xf>
    <xf numFmtId="10" fontId="7" fillId="0" borderId="0" xfId="0" applyNumberFormat="1" applyFont="1"/>
    <xf numFmtId="6" fontId="12" fillId="5" borderId="0" xfId="0" applyNumberFormat="1" applyFont="1" applyFill="1"/>
    <xf numFmtId="0" fontId="7" fillId="6" borderId="0" xfId="0" applyFont="1" applyFill="1"/>
    <xf numFmtId="14" fontId="7" fillId="6" borderId="0" xfId="0" applyNumberFormat="1" applyFont="1" applyFill="1"/>
    <xf numFmtId="6" fontId="7" fillId="6" borderId="0" xfId="0" applyNumberFormat="1" applyFont="1" applyFill="1"/>
    <xf numFmtId="42" fontId="7" fillId="0" borderId="0" xfId="0" applyNumberFormat="1" applyFont="1"/>
    <xf numFmtId="6" fontId="7" fillId="5" borderId="0" xfId="0" applyNumberFormat="1" applyFont="1" applyFill="1"/>
    <xf numFmtId="0" fontId="13" fillId="4" borderId="0" xfId="5" applyFont="1" applyAlignment="1">
      <alignment horizontal="center"/>
    </xf>
    <xf numFmtId="0" fontId="13" fillId="4" borderId="0" xfId="5" applyFont="1" applyBorder="1" applyAlignment="1">
      <alignment horizontal="center"/>
    </xf>
    <xf numFmtId="42" fontId="7" fillId="0" borderId="0" xfId="2" applyFont="1" applyBorder="1" applyAlignment="1">
      <alignment horizontal="center"/>
    </xf>
    <xf numFmtId="8" fontId="7" fillId="0" borderId="0" xfId="0" applyNumberFormat="1" applyFont="1" applyAlignment="1">
      <alignment horizontal="center"/>
    </xf>
    <xf numFmtId="42" fontId="7" fillId="0" borderId="0" xfId="2" applyFont="1" applyBorder="1" applyAlignment="1"/>
    <xf numFmtId="9" fontId="7" fillId="0" borderId="0" xfId="0" applyNumberFormat="1" applyFont="1" applyAlignment="1">
      <alignment horizontal="center"/>
    </xf>
    <xf numFmtId="164" fontId="14" fillId="2" borderId="1" xfId="4" applyNumberFormat="1" applyFont="1"/>
    <xf numFmtId="164" fontId="7" fillId="7" borderId="0" xfId="3" applyNumberFormat="1" applyFont="1" applyFill="1"/>
    <xf numFmtId="0" fontId="7" fillId="8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166" fontId="7" fillId="0" borderId="0" xfId="0" applyNumberFormat="1" applyFont="1"/>
    <xf numFmtId="8" fontId="7" fillId="5" borderId="0" xfId="0" applyNumberFormat="1" applyFont="1" applyFill="1"/>
    <xf numFmtId="8" fontId="7" fillId="0" borderId="0" xfId="0" applyNumberFormat="1" applyFont="1"/>
    <xf numFmtId="0" fontId="7" fillId="9" borderId="0" xfId="0" applyFont="1" applyFill="1"/>
    <xf numFmtId="0" fontId="15" fillId="0" borderId="0" xfId="0" applyFont="1"/>
    <xf numFmtId="164" fontId="16" fillId="2" borderId="1" xfId="4" applyNumberFormat="1" applyFont="1"/>
    <xf numFmtId="0" fontId="15" fillId="0" borderId="0" xfId="0" applyFont="1" applyAlignment="1">
      <alignment horizontal="center"/>
    </xf>
    <xf numFmtId="42" fontId="15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5" fillId="10" borderId="0" xfId="0" applyFont="1" applyFill="1"/>
    <xf numFmtId="0" fontId="15" fillId="10" borderId="0" xfId="0" applyFont="1" applyFill="1" applyAlignment="1">
      <alignment horizontal="center"/>
    </xf>
    <xf numFmtId="0" fontId="15" fillId="11" borderId="0" xfId="0" applyFont="1" applyFill="1"/>
    <xf numFmtId="0" fontId="17" fillId="11" borderId="0" xfId="0" applyFont="1" applyFill="1" applyAlignment="1">
      <alignment horizontal="center"/>
    </xf>
    <xf numFmtId="0" fontId="15" fillId="11" borderId="0" xfId="0" applyFont="1" applyFill="1" applyAlignment="1">
      <alignment horizontal="center"/>
    </xf>
    <xf numFmtId="42" fontId="15" fillId="11" borderId="0" xfId="0" applyNumberFormat="1" applyFont="1" applyFill="1" applyAlignment="1">
      <alignment horizontal="center"/>
    </xf>
    <xf numFmtId="42" fontId="15" fillId="11" borderId="0" xfId="0" applyNumberFormat="1" applyFont="1" applyFill="1"/>
    <xf numFmtId="6" fontId="15" fillId="0" borderId="0" xfId="0" applyNumberFormat="1" applyFont="1"/>
    <xf numFmtId="6" fontId="15" fillId="11" borderId="0" xfId="0" applyNumberFormat="1" applyFont="1" applyFill="1"/>
    <xf numFmtId="0" fontId="15" fillId="6" borderId="0" xfId="0" applyFont="1" applyFill="1" applyAlignment="1">
      <alignment horizontal="center"/>
    </xf>
    <xf numFmtId="0" fontId="17" fillId="6" borderId="0" xfId="0" applyFont="1" applyFill="1" applyAlignment="1">
      <alignment horizontal="center"/>
    </xf>
    <xf numFmtId="0" fontId="15" fillId="6" borderId="0" xfId="0" applyFont="1" applyFill="1"/>
    <xf numFmtId="42" fontId="15" fillId="6" borderId="0" xfId="0" applyNumberFormat="1" applyFont="1" applyFill="1"/>
    <xf numFmtId="6" fontId="15" fillId="6" borderId="0" xfId="0" applyNumberFormat="1" applyFont="1" applyFill="1"/>
    <xf numFmtId="0" fontId="18" fillId="6" borderId="0" xfId="0" applyFont="1" applyFill="1" applyAlignment="1">
      <alignment horizontal="center"/>
    </xf>
    <xf numFmtId="0" fontId="18" fillId="6" borderId="0" xfId="0" applyFont="1" applyFill="1"/>
    <xf numFmtId="6" fontId="18" fillId="6" borderId="0" xfId="0" applyNumberFormat="1" applyFont="1" applyFill="1"/>
    <xf numFmtId="6" fontId="15" fillId="10" borderId="0" xfId="0" applyNumberFormat="1" applyFont="1" applyFill="1"/>
    <xf numFmtId="14" fontId="15" fillId="0" borderId="0" xfId="0" applyNumberFormat="1" applyFont="1"/>
    <xf numFmtId="0" fontId="15" fillId="0" borderId="0" xfId="0" applyFont="1" applyAlignment="1">
      <alignment horizontal="right"/>
    </xf>
    <xf numFmtId="6" fontId="15" fillId="0" borderId="0" xfId="0" applyNumberFormat="1" applyFont="1" applyAlignment="1">
      <alignment horizontal="center"/>
    </xf>
    <xf numFmtId="166" fontId="15" fillId="0" borderId="0" xfId="0" applyNumberFormat="1" applyFont="1"/>
  </cellXfs>
  <cellStyles count="6">
    <cellStyle name="Bueno" xfId="5" builtinId="26"/>
    <cellStyle name="Cálculo" xfId="4" builtinId="22"/>
    <cellStyle name="Millares" xfId="1" builtinId="3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50"/>
  <sheetViews>
    <sheetView topLeftCell="A40" zoomScale="120" zoomScaleNormal="120" workbookViewId="0">
      <selection activeCell="F50" sqref="F50"/>
    </sheetView>
  </sheetViews>
  <sheetFormatPr baseColWidth="10" defaultColWidth="9.140625" defaultRowHeight="16.5" x14ac:dyDescent="0.3"/>
  <cols>
    <col min="1" max="1" width="9.140625" style="2"/>
    <col min="2" max="2" width="24.42578125" style="2" bestFit="1" customWidth="1"/>
    <col min="3" max="3" width="13.42578125" style="2" bestFit="1" customWidth="1"/>
    <col min="4" max="4" width="17.42578125" style="2" bestFit="1" customWidth="1"/>
    <col min="5" max="5" width="25.140625" style="2" bestFit="1" customWidth="1"/>
    <col min="6" max="6" width="13.42578125" style="2" bestFit="1" customWidth="1"/>
    <col min="7" max="7" width="14.85546875" style="2" bestFit="1" customWidth="1"/>
    <col min="8" max="8" width="9.140625" style="2"/>
    <col min="9" max="9" width="37.140625" style="2" bestFit="1" customWidth="1"/>
    <col min="10" max="16384" width="9.140625" style="2"/>
  </cols>
  <sheetData>
    <row r="2" spans="2:9" x14ac:dyDescent="0.3">
      <c r="B2" s="1" t="s">
        <v>0</v>
      </c>
      <c r="C2" s="1"/>
      <c r="D2" s="1"/>
    </row>
    <row r="3" spans="2:9" x14ac:dyDescent="0.3">
      <c r="B3" s="1"/>
      <c r="C3" s="1"/>
      <c r="D3" s="1"/>
      <c r="G3" s="2" t="s">
        <v>20</v>
      </c>
    </row>
    <row r="4" spans="2:9" x14ac:dyDescent="0.3">
      <c r="B4" s="1" t="s">
        <v>1</v>
      </c>
      <c r="C4" s="1"/>
      <c r="D4" s="3">
        <v>44593</v>
      </c>
      <c r="G4" s="8">
        <v>9500000</v>
      </c>
      <c r="I4" s="8">
        <f>+D8</f>
        <v>210000000</v>
      </c>
    </row>
    <row r="5" spans="2:9" x14ac:dyDescent="0.3">
      <c r="B5" s="1" t="s">
        <v>2</v>
      </c>
      <c r="C5" s="1"/>
      <c r="D5" s="3">
        <v>45322</v>
      </c>
      <c r="G5" s="15">
        <f>((1+5.2%)^0.246575342465753)-1</f>
        <v>1.2578119438250601E-2</v>
      </c>
      <c r="I5" s="15">
        <f>((1+D10)^1)-1</f>
        <v>0.1379999999999999</v>
      </c>
    </row>
    <row r="6" spans="2:9" x14ac:dyDescent="0.3">
      <c r="B6" s="1" t="s">
        <v>17</v>
      </c>
      <c r="C6" s="1"/>
      <c r="D6" s="14">
        <f>+D5-D4+1</f>
        <v>730</v>
      </c>
      <c r="G6" s="7">
        <f>+G4*G5</f>
        <v>119492.13466338071</v>
      </c>
      <c r="I6" s="7">
        <f>+I4*I5</f>
        <v>28979999.999999978</v>
      </c>
    </row>
    <row r="7" spans="2:9" x14ac:dyDescent="0.3">
      <c r="B7" s="1" t="s">
        <v>19</v>
      </c>
      <c r="C7" s="1"/>
      <c r="D7" s="14">
        <v>15</v>
      </c>
      <c r="E7" s="2" t="s">
        <v>8</v>
      </c>
      <c r="G7" s="7" t="s">
        <v>21</v>
      </c>
    </row>
    <row r="8" spans="2:9" x14ac:dyDescent="0.3">
      <c r="B8" s="1" t="s">
        <v>3</v>
      </c>
      <c r="C8" s="1"/>
      <c r="D8" s="4">
        <v>210000000</v>
      </c>
    </row>
    <row r="9" spans="2:9" x14ac:dyDescent="0.3">
      <c r="B9" s="1" t="s">
        <v>4</v>
      </c>
      <c r="C9" s="1"/>
      <c r="D9" s="27">
        <v>4100000</v>
      </c>
    </row>
    <row r="10" spans="2:9" x14ac:dyDescent="0.3">
      <c r="B10" s="1" t="s">
        <v>5</v>
      </c>
      <c r="C10" s="1"/>
      <c r="D10" s="6">
        <v>0.13800000000000001</v>
      </c>
      <c r="E10" s="2" t="s">
        <v>18</v>
      </c>
    </row>
    <row r="11" spans="2:9" x14ac:dyDescent="0.3">
      <c r="B11" s="1"/>
      <c r="C11" s="1"/>
      <c r="D11" s="5">
        <f>(1+D10)^(1/12)-1</f>
        <v>1.083092904288141E-2</v>
      </c>
    </row>
    <row r="13" spans="2:9" x14ac:dyDescent="0.3">
      <c r="B13" s="2" t="s">
        <v>6</v>
      </c>
      <c r="D13" s="8">
        <f>+D8*D10</f>
        <v>28980000.000000004</v>
      </c>
    </row>
    <row r="14" spans="2:9" x14ac:dyDescent="0.3">
      <c r="B14" s="2" t="s">
        <v>7</v>
      </c>
      <c r="D14" s="2">
        <v>540</v>
      </c>
      <c r="E14" s="2" t="s">
        <v>8</v>
      </c>
      <c r="F14" s="2">
        <f>+D14/30</f>
        <v>18</v>
      </c>
      <c r="G14" s="2" t="s">
        <v>9</v>
      </c>
    </row>
    <row r="17" spans="2:6" x14ac:dyDescent="0.3">
      <c r="B17" s="9" t="s">
        <v>10</v>
      </c>
      <c r="C17" s="9" t="s">
        <v>11</v>
      </c>
      <c r="D17" s="9" t="s">
        <v>12</v>
      </c>
      <c r="E17" s="1"/>
    </row>
    <row r="18" spans="2:6" x14ac:dyDescent="0.3">
      <c r="B18" s="10">
        <f>+D4</f>
        <v>44593</v>
      </c>
      <c r="C18" s="11"/>
      <c r="D18" s="12">
        <f>-D8-D9</f>
        <v>-214100000</v>
      </c>
      <c r="E18" s="13" t="s">
        <v>16</v>
      </c>
    </row>
    <row r="19" spans="2:6" x14ac:dyDescent="0.3">
      <c r="B19" s="10">
        <v>44957</v>
      </c>
      <c r="C19" s="11"/>
      <c r="D19" s="12">
        <f>+D13</f>
        <v>28980000.000000004</v>
      </c>
      <c r="E19" s="1" t="s">
        <v>6</v>
      </c>
    </row>
    <row r="20" spans="2:6" x14ac:dyDescent="0.3">
      <c r="B20" s="10">
        <f>+D5</f>
        <v>45322</v>
      </c>
      <c r="C20" s="11"/>
      <c r="D20" s="12">
        <f>+D13+D8</f>
        <v>238980000</v>
      </c>
      <c r="E20" s="1" t="s">
        <v>13</v>
      </c>
    </row>
    <row r="21" spans="2:6" x14ac:dyDescent="0.3">
      <c r="B21" s="1"/>
      <c r="C21" s="1"/>
      <c r="D21" s="6">
        <f>IRR(D18:D20)</f>
        <v>0.12635130492451108</v>
      </c>
      <c r="E21" s="1" t="s">
        <v>14</v>
      </c>
    </row>
    <row r="22" spans="2:6" x14ac:dyDescent="0.3">
      <c r="B22" s="1"/>
      <c r="C22" s="1"/>
      <c r="D22" s="5">
        <f>(1+D21)^(1/12)-1</f>
        <v>9.9646089185101427E-3</v>
      </c>
      <c r="E22" s="1" t="s">
        <v>15</v>
      </c>
    </row>
    <row r="25" spans="2:6" x14ac:dyDescent="0.3">
      <c r="B25" s="21" t="s">
        <v>10</v>
      </c>
      <c r="C25" s="28" t="s">
        <v>39</v>
      </c>
      <c r="D25" s="28" t="s">
        <v>6</v>
      </c>
      <c r="E25" s="28" t="s">
        <v>40</v>
      </c>
      <c r="F25" s="28" t="s">
        <v>41</v>
      </c>
    </row>
    <row r="26" spans="2:6" x14ac:dyDescent="0.3">
      <c r="B26" s="29">
        <f>+D4</f>
        <v>44593</v>
      </c>
      <c r="C26" s="30">
        <f>-D18</f>
        <v>214100000</v>
      </c>
      <c r="D26" s="2">
        <v>0</v>
      </c>
      <c r="E26" s="2">
        <v>0</v>
      </c>
      <c r="F26" s="30">
        <f>+C26+D26-E26</f>
        <v>214100000</v>
      </c>
    </row>
    <row r="27" spans="2:6" x14ac:dyDescent="0.3">
      <c r="B27" s="29">
        <v>44620</v>
      </c>
      <c r="C27" s="30">
        <f>+F26</f>
        <v>214100000</v>
      </c>
      <c r="D27" s="31">
        <f>+C27*$D$22</f>
        <v>2133422.7694530217</v>
      </c>
      <c r="E27" s="31">
        <v>0</v>
      </c>
      <c r="F27" s="30">
        <f>+C27+D27-E27</f>
        <v>216233422.76945302</v>
      </c>
    </row>
    <row r="28" spans="2:6" x14ac:dyDescent="0.3">
      <c r="B28" s="29">
        <v>44651</v>
      </c>
      <c r="C28" s="30">
        <f t="shared" ref="C28:C50" si="0">+F27</f>
        <v>216233422.76945302</v>
      </c>
      <c r="D28" s="31">
        <f t="shared" ref="D28:D50" si="1">+C28*$D$22</f>
        <v>2154681.4930084655</v>
      </c>
      <c r="E28" s="31">
        <v>0</v>
      </c>
      <c r="F28" s="30">
        <f t="shared" ref="F28:F50" si="2">+C28+D28-E28</f>
        <v>218388104.26246148</v>
      </c>
    </row>
    <row r="29" spans="2:6" x14ac:dyDescent="0.3">
      <c r="B29" s="29">
        <v>44681</v>
      </c>
      <c r="C29" s="30">
        <f t="shared" si="0"/>
        <v>218388104.26246148</v>
      </c>
      <c r="D29" s="31">
        <f t="shared" si="1"/>
        <v>2176152.0514302468</v>
      </c>
      <c r="E29" s="31">
        <v>0</v>
      </c>
      <c r="F29" s="30">
        <f t="shared" si="2"/>
        <v>220564256.31389174</v>
      </c>
    </row>
    <row r="30" spans="2:6" x14ac:dyDescent="0.3">
      <c r="B30" s="29">
        <v>44712</v>
      </c>
      <c r="C30" s="30">
        <f t="shared" si="0"/>
        <v>220564256.31389174</v>
      </c>
      <c r="D30" s="31">
        <f t="shared" si="1"/>
        <v>2197836.5555699626</v>
      </c>
      <c r="E30" s="31">
        <v>0</v>
      </c>
      <c r="F30" s="30">
        <f t="shared" si="2"/>
        <v>222762092.86946172</v>
      </c>
    </row>
    <row r="31" spans="2:6" x14ac:dyDescent="0.3">
      <c r="B31" s="29">
        <v>44742</v>
      </c>
      <c r="C31" s="30">
        <f t="shared" si="0"/>
        <v>222762092.86946172</v>
      </c>
      <c r="D31" s="31">
        <f t="shared" si="1"/>
        <v>2219737.1373130227</v>
      </c>
      <c r="E31" s="31">
        <v>0</v>
      </c>
      <c r="F31" s="30">
        <f t="shared" si="2"/>
        <v>224981830.00677472</v>
      </c>
    </row>
    <row r="32" spans="2:6" x14ac:dyDescent="0.3">
      <c r="B32" s="29">
        <v>44773</v>
      </c>
      <c r="C32" s="30">
        <f t="shared" si="0"/>
        <v>224981830.00677472</v>
      </c>
      <c r="D32" s="31">
        <f t="shared" si="1"/>
        <v>2241855.9497882403</v>
      </c>
      <c r="E32" s="31">
        <v>0</v>
      </c>
      <c r="F32" s="30">
        <f t="shared" si="2"/>
        <v>227223685.95656297</v>
      </c>
    </row>
    <row r="33" spans="2:6" x14ac:dyDescent="0.3">
      <c r="B33" s="29">
        <v>44804</v>
      </c>
      <c r="C33" s="30">
        <f t="shared" si="0"/>
        <v>227223685.95656297</v>
      </c>
      <c r="D33" s="31">
        <f t="shared" si="1"/>
        <v>2264195.1675795154</v>
      </c>
      <c r="E33" s="31">
        <v>0</v>
      </c>
      <c r="F33" s="30">
        <f t="shared" si="2"/>
        <v>229487881.12414247</v>
      </c>
    </row>
    <row r="34" spans="2:6" x14ac:dyDescent="0.3">
      <c r="B34" s="29">
        <v>44834</v>
      </c>
      <c r="C34" s="30">
        <f t="shared" si="0"/>
        <v>229487881.12414247</v>
      </c>
      <c r="D34" s="31">
        <f t="shared" si="1"/>
        <v>2286756.9869396253</v>
      </c>
      <c r="E34" s="31">
        <v>0</v>
      </c>
      <c r="F34" s="30">
        <f t="shared" si="2"/>
        <v>231774638.11108211</v>
      </c>
    </row>
    <row r="35" spans="2:6" x14ac:dyDescent="0.3">
      <c r="B35" s="29">
        <v>44865</v>
      </c>
      <c r="C35" s="30">
        <f t="shared" si="0"/>
        <v>231774638.11108211</v>
      </c>
      <c r="D35" s="31">
        <f t="shared" si="1"/>
        <v>2309543.6260061497</v>
      </c>
      <c r="E35" s="31">
        <v>0</v>
      </c>
      <c r="F35" s="30">
        <f t="shared" si="2"/>
        <v>234084181.73708826</v>
      </c>
    </row>
    <row r="36" spans="2:6" x14ac:dyDescent="0.3">
      <c r="B36" s="29">
        <v>44895</v>
      </c>
      <c r="C36" s="30">
        <f t="shared" si="0"/>
        <v>234084181.73708826</v>
      </c>
      <c r="D36" s="31">
        <f t="shared" si="1"/>
        <v>2332557.3250195389</v>
      </c>
      <c r="E36" s="31">
        <v>0</v>
      </c>
      <c r="F36" s="30">
        <f t="shared" si="2"/>
        <v>236416739.0621078</v>
      </c>
    </row>
    <row r="37" spans="2:6" x14ac:dyDescent="0.3">
      <c r="B37" s="29">
        <v>44926</v>
      </c>
      <c r="C37" s="30">
        <f t="shared" si="0"/>
        <v>236416739.0621078</v>
      </c>
      <c r="D37" s="31">
        <f t="shared" si="1"/>
        <v>2355800.3465433647</v>
      </c>
      <c r="E37" s="31">
        <v>0</v>
      </c>
      <c r="F37" s="30">
        <f t="shared" si="2"/>
        <v>238772539.40865117</v>
      </c>
    </row>
    <row r="38" spans="2:6" x14ac:dyDescent="0.3">
      <c r="B38" s="29">
        <v>44957</v>
      </c>
      <c r="C38" s="30">
        <f t="shared" si="0"/>
        <v>238772539.40865117</v>
      </c>
      <c r="D38" s="31">
        <f t="shared" si="1"/>
        <v>2379274.9756867602</v>
      </c>
      <c r="E38" s="31">
        <f>+D19</f>
        <v>28980000.000000004</v>
      </c>
      <c r="F38" s="30">
        <f t="shared" si="2"/>
        <v>212171814.38433793</v>
      </c>
    </row>
    <row r="39" spans="2:6" x14ac:dyDescent="0.3">
      <c r="B39" s="29">
        <v>44985</v>
      </c>
      <c r="C39" s="30">
        <f t="shared" si="0"/>
        <v>212171814.38433793</v>
      </c>
      <c r="D39" s="31">
        <f t="shared" si="1"/>
        <v>2114209.1538706524</v>
      </c>
      <c r="E39" s="31">
        <v>0</v>
      </c>
      <c r="F39" s="30">
        <f t="shared" si="2"/>
        <v>214286023.53820857</v>
      </c>
    </row>
    <row r="40" spans="2:6" x14ac:dyDescent="0.3">
      <c r="B40" s="29">
        <v>45016</v>
      </c>
      <c r="C40" s="30">
        <f t="shared" si="0"/>
        <v>214286023.53820857</v>
      </c>
      <c r="D40" s="31">
        <f t="shared" si="1"/>
        <v>2135276.4212609073</v>
      </c>
      <c r="E40" s="31">
        <v>0</v>
      </c>
      <c r="F40" s="30">
        <f t="shared" si="2"/>
        <v>216421299.95946947</v>
      </c>
    </row>
    <row r="41" spans="2:6" x14ac:dyDescent="0.3">
      <c r="B41" s="29">
        <v>45046</v>
      </c>
      <c r="C41" s="30">
        <f t="shared" si="0"/>
        <v>216421299.95946947</v>
      </c>
      <c r="D41" s="31">
        <f t="shared" si="1"/>
        <v>2156553.6157316882</v>
      </c>
      <c r="E41" s="31">
        <v>0</v>
      </c>
      <c r="F41" s="30">
        <f t="shared" si="2"/>
        <v>218577853.57520115</v>
      </c>
    </row>
    <row r="42" spans="2:6" x14ac:dyDescent="0.3">
      <c r="B42" s="29">
        <v>45077</v>
      </c>
      <c r="C42" s="30">
        <f t="shared" si="0"/>
        <v>218577853.57520115</v>
      </c>
      <c r="D42" s="31">
        <f t="shared" si="1"/>
        <v>2178042.8291242537</v>
      </c>
      <c r="E42" s="31">
        <v>0</v>
      </c>
      <c r="F42" s="30">
        <f t="shared" si="2"/>
        <v>220755896.4043254</v>
      </c>
    </row>
    <row r="43" spans="2:6" x14ac:dyDescent="0.3">
      <c r="B43" s="29">
        <v>45107</v>
      </c>
      <c r="C43" s="30">
        <f t="shared" si="0"/>
        <v>220755896.4043254</v>
      </c>
      <c r="D43" s="31">
        <f t="shared" si="1"/>
        <v>2199746.1741242418</v>
      </c>
      <c r="E43" s="31">
        <v>0</v>
      </c>
      <c r="F43" s="30">
        <f t="shared" si="2"/>
        <v>222955642.57844964</v>
      </c>
    </row>
    <row r="44" spans="2:6" x14ac:dyDescent="0.3">
      <c r="B44" s="29">
        <v>45138</v>
      </c>
      <c r="C44" s="30">
        <f t="shared" si="0"/>
        <v>222955642.57844964</v>
      </c>
      <c r="D44" s="31">
        <f t="shared" si="1"/>
        <v>2221665.7844693791</v>
      </c>
      <c r="E44" s="31">
        <v>0</v>
      </c>
      <c r="F44" s="30">
        <f t="shared" si="2"/>
        <v>225177308.362919</v>
      </c>
    </row>
    <row r="45" spans="2:6" x14ac:dyDescent="0.3">
      <c r="B45" s="29">
        <v>45169</v>
      </c>
      <c r="C45" s="30">
        <f t="shared" si="0"/>
        <v>225177308.362919</v>
      </c>
      <c r="D45" s="31">
        <f t="shared" si="1"/>
        <v>2243803.8151592514</v>
      </c>
      <c r="E45" s="31">
        <v>0</v>
      </c>
      <c r="F45" s="30">
        <f t="shared" si="2"/>
        <v>227421112.17807826</v>
      </c>
    </row>
    <row r="46" spans="2:6" x14ac:dyDescent="0.3">
      <c r="B46" s="29">
        <v>45199</v>
      </c>
      <c r="C46" s="30">
        <f t="shared" si="0"/>
        <v>227421112.17807826</v>
      </c>
      <c r="D46" s="31">
        <f t="shared" si="1"/>
        <v>2266162.4426671742</v>
      </c>
      <c r="E46" s="31">
        <v>0</v>
      </c>
      <c r="F46" s="30">
        <f t="shared" si="2"/>
        <v>229687274.62074545</v>
      </c>
    </row>
    <row r="47" spans="2:6" x14ac:dyDescent="0.3">
      <c r="B47" s="29">
        <v>45230</v>
      </c>
      <c r="C47" s="30">
        <f t="shared" si="0"/>
        <v>229687274.62074545</v>
      </c>
      <c r="D47" s="31">
        <f t="shared" si="1"/>
        <v>2288743.8651541686</v>
      </c>
      <c r="E47" s="31">
        <v>0</v>
      </c>
      <c r="F47" s="30">
        <f t="shared" si="2"/>
        <v>231976018.48589963</v>
      </c>
    </row>
    <row r="48" spans="2:6" x14ac:dyDescent="0.3">
      <c r="B48" s="29">
        <v>45260</v>
      </c>
      <c r="C48" s="30">
        <f t="shared" si="0"/>
        <v>231976018.48589963</v>
      </c>
      <c r="D48" s="31">
        <f t="shared" si="1"/>
        <v>2311550.3026850694</v>
      </c>
      <c r="E48" s="31">
        <v>0</v>
      </c>
      <c r="F48" s="30">
        <f t="shared" si="2"/>
        <v>234287568.78858471</v>
      </c>
    </row>
    <row r="49" spans="2:6" x14ac:dyDescent="0.3">
      <c r="B49" s="29">
        <v>45291</v>
      </c>
      <c r="C49" s="30">
        <f t="shared" si="0"/>
        <v>234287568.78858471</v>
      </c>
      <c r="D49" s="31">
        <f t="shared" si="1"/>
        <v>2334583.9974467899</v>
      </c>
      <c r="E49" s="31">
        <v>0</v>
      </c>
      <c r="F49" s="30">
        <f t="shared" si="2"/>
        <v>236622152.78603148</v>
      </c>
    </row>
    <row r="50" spans="2:6" x14ac:dyDescent="0.3">
      <c r="B50" s="29">
        <v>45322</v>
      </c>
      <c r="C50" s="30">
        <f t="shared" si="0"/>
        <v>236622152.78603148</v>
      </c>
      <c r="D50" s="31">
        <f t="shared" si="1"/>
        <v>2357847.2139687589</v>
      </c>
      <c r="E50" s="31">
        <f>+D20</f>
        <v>238980000</v>
      </c>
      <c r="F50" s="32">
        <f t="shared" si="2"/>
        <v>2.384185791015625E-7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4" sqref="C4"/>
    </sheetView>
  </sheetViews>
  <sheetFormatPr baseColWidth="10" defaultRowHeight="16.5" x14ac:dyDescent="0.3"/>
  <cols>
    <col min="1" max="16384" width="11.42578125" style="2"/>
  </cols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4"/>
  <sheetViews>
    <sheetView tabSelected="1" topLeftCell="A58" workbookViewId="0">
      <selection activeCell="D68" sqref="D68"/>
    </sheetView>
  </sheetViews>
  <sheetFormatPr baseColWidth="10" defaultRowHeight="14.25" x14ac:dyDescent="0.2"/>
  <cols>
    <col min="1" max="1" width="3.85546875" style="56" bestFit="1" customWidth="1"/>
    <col min="2" max="2" width="12.7109375" style="56" bestFit="1" customWidth="1"/>
    <col min="3" max="3" width="25.5703125" style="56" bestFit="1" customWidth="1"/>
    <col min="4" max="4" width="57.5703125" style="56" bestFit="1" customWidth="1"/>
    <col min="5" max="5" width="25.85546875" style="56" customWidth="1"/>
    <col min="6" max="6" width="22.42578125" style="56" bestFit="1" customWidth="1"/>
    <col min="7" max="16384" width="11.42578125" style="56"/>
  </cols>
  <sheetData>
    <row r="1" spans="1:6" ht="15.75" x14ac:dyDescent="0.25">
      <c r="A1" s="16"/>
      <c r="B1" s="17"/>
      <c r="C1" s="18"/>
      <c r="D1" s="16" t="s">
        <v>22</v>
      </c>
      <c r="E1" s="16"/>
      <c r="F1" s="16"/>
    </row>
    <row r="2" spans="1:6" ht="15" x14ac:dyDescent="0.2">
      <c r="A2" s="16"/>
      <c r="B2" s="19"/>
      <c r="C2" s="18"/>
      <c r="D2" s="16" t="s">
        <v>23</v>
      </c>
      <c r="E2" s="16"/>
      <c r="F2" s="16" t="s">
        <v>60</v>
      </c>
    </row>
    <row r="3" spans="1:6" ht="15" x14ac:dyDescent="0.2">
      <c r="A3" s="16"/>
      <c r="B3" s="16"/>
      <c r="C3" s="16"/>
      <c r="D3" s="16"/>
      <c r="E3" s="16"/>
      <c r="F3" s="16" t="s">
        <v>61</v>
      </c>
    </row>
    <row r="4" spans="1:6" ht="15" x14ac:dyDescent="0.2">
      <c r="A4" s="16"/>
      <c r="B4" s="16"/>
      <c r="C4" s="16" t="s">
        <v>24</v>
      </c>
      <c r="D4" s="20">
        <v>44651</v>
      </c>
      <c r="E4" s="33"/>
      <c r="F4" s="55" t="s">
        <v>62</v>
      </c>
    </row>
    <row r="5" spans="1:6" ht="15" x14ac:dyDescent="0.2">
      <c r="A5" s="16"/>
      <c r="B5" s="16"/>
      <c r="C5" s="16" t="s">
        <v>25</v>
      </c>
      <c r="D5" s="20">
        <v>45138</v>
      </c>
      <c r="E5" s="16"/>
      <c r="F5" s="16" t="s">
        <v>63</v>
      </c>
    </row>
    <row r="6" spans="1:6" ht="15" x14ac:dyDescent="0.2">
      <c r="A6" s="16"/>
      <c r="B6" s="16"/>
      <c r="C6" s="16" t="s">
        <v>26</v>
      </c>
      <c r="D6" s="34">
        <v>16</v>
      </c>
      <c r="E6" s="16"/>
      <c r="F6" s="16"/>
    </row>
    <row r="7" spans="1:6" ht="15" x14ac:dyDescent="0.2">
      <c r="A7" s="16"/>
      <c r="B7" s="16"/>
      <c r="C7" s="16" t="s">
        <v>27</v>
      </c>
      <c r="D7" s="16" t="s">
        <v>28</v>
      </c>
      <c r="E7" s="16"/>
      <c r="F7" s="16"/>
    </row>
    <row r="8" spans="1:6" ht="15" x14ac:dyDescent="0.2">
      <c r="A8" s="16"/>
      <c r="B8" s="16"/>
      <c r="C8" s="16" t="s">
        <v>29</v>
      </c>
      <c r="D8" s="22">
        <v>150000000</v>
      </c>
      <c r="E8" s="16"/>
      <c r="F8" s="16"/>
    </row>
    <row r="9" spans="1:6" ht="15.75" x14ac:dyDescent="0.25">
      <c r="A9" s="16"/>
      <c r="B9" s="16"/>
      <c r="C9" s="16" t="s">
        <v>42</v>
      </c>
      <c r="D9" s="35">
        <v>0.215</v>
      </c>
      <c r="E9" s="55" t="s">
        <v>43</v>
      </c>
      <c r="F9" s="55"/>
    </row>
    <row r="10" spans="1:6" ht="15.75" x14ac:dyDescent="0.25">
      <c r="A10" s="16"/>
      <c r="B10" s="16"/>
      <c r="C10" s="16" t="s">
        <v>30</v>
      </c>
      <c r="D10" s="57">
        <f>(1+D9)^(1/12)-1</f>
        <v>1.6361073237486812E-2</v>
      </c>
      <c r="E10" s="16"/>
      <c r="F10" s="16"/>
    </row>
    <row r="11" spans="1:6" ht="15" x14ac:dyDescent="0.2">
      <c r="A11" s="16"/>
      <c r="B11" s="16"/>
      <c r="C11" s="16" t="s">
        <v>31</v>
      </c>
      <c r="D11" s="22">
        <f>+D8/(1+D10)^(16)</f>
        <v>115697210.60380644</v>
      </c>
      <c r="E11" s="16" t="s">
        <v>32</v>
      </c>
      <c r="F11" s="16"/>
    </row>
    <row r="12" spans="1:6" ht="15" x14ac:dyDescent="0.2">
      <c r="A12" s="16"/>
      <c r="B12" s="16"/>
      <c r="C12" s="16" t="s">
        <v>33</v>
      </c>
      <c r="D12" s="23">
        <f>PV(D10,D6,,-D8)</f>
        <v>115697210.60380644</v>
      </c>
      <c r="E12" s="36">
        <f>+D8-D12</f>
        <v>34302789.396193564</v>
      </c>
      <c r="F12" s="16" t="s">
        <v>44</v>
      </c>
    </row>
    <row r="13" spans="1:6" ht="15" x14ac:dyDescent="0.2">
      <c r="A13" s="16"/>
      <c r="B13" s="16"/>
      <c r="C13" s="16"/>
      <c r="D13" s="23"/>
      <c r="E13" s="16"/>
      <c r="F13" s="16"/>
    </row>
    <row r="14" spans="1:6" ht="15" x14ac:dyDescent="0.2">
      <c r="A14" s="16"/>
      <c r="B14" s="16"/>
      <c r="C14" s="16"/>
      <c r="D14" s="16">
        <v>4211</v>
      </c>
      <c r="E14" s="16"/>
      <c r="F14" s="16"/>
    </row>
    <row r="15" spans="1:6" ht="15.75" x14ac:dyDescent="0.25">
      <c r="A15" s="16"/>
      <c r="B15" s="24" t="s">
        <v>34</v>
      </c>
      <c r="C15" s="24" t="s">
        <v>35</v>
      </c>
      <c r="D15" s="25" t="s">
        <v>36</v>
      </c>
      <c r="E15" s="24" t="s">
        <v>37</v>
      </c>
      <c r="F15" s="24" t="s">
        <v>38</v>
      </c>
    </row>
    <row r="16" spans="1:6" ht="15" x14ac:dyDescent="0.2">
      <c r="A16" s="16">
        <v>0</v>
      </c>
      <c r="B16" s="20">
        <f>+D4</f>
        <v>44651</v>
      </c>
      <c r="C16" s="26">
        <f>+D12</f>
        <v>115697210.60380644</v>
      </c>
      <c r="D16" s="23">
        <v>0</v>
      </c>
      <c r="E16" s="16">
        <v>0</v>
      </c>
      <c r="F16" s="23">
        <f>+C16+D16-E16</f>
        <v>115697210.60380644</v>
      </c>
    </row>
    <row r="17" spans="1:6" ht="15" x14ac:dyDescent="0.2">
      <c r="A17" s="16">
        <v>1</v>
      </c>
      <c r="B17" s="20">
        <v>44681</v>
      </c>
      <c r="C17" s="23">
        <f>+F16</f>
        <v>115697210.60380644</v>
      </c>
      <c r="D17" s="23">
        <f>+C17*$D$10</f>
        <v>1892930.5360618129</v>
      </c>
      <c r="E17" s="16">
        <v>0</v>
      </c>
      <c r="F17" s="23">
        <f>+C17+D17-E17</f>
        <v>117590141.13986824</v>
      </c>
    </row>
    <row r="18" spans="1:6" ht="15" x14ac:dyDescent="0.2">
      <c r="A18" s="16">
        <v>2</v>
      </c>
      <c r="B18" s="20">
        <v>44712</v>
      </c>
      <c r="C18" s="23">
        <f>+F17</f>
        <v>117590141.13986824</v>
      </c>
      <c r="D18" s="23">
        <f>+C18*$D$10</f>
        <v>1923900.9111957953</v>
      </c>
      <c r="E18" s="16">
        <v>0</v>
      </c>
      <c r="F18" s="23">
        <f t="shared" ref="F18:F32" si="0">+C18+D18-E18</f>
        <v>119514042.05106404</v>
      </c>
    </row>
    <row r="19" spans="1:6" ht="15" x14ac:dyDescent="0.2">
      <c r="A19" s="16">
        <v>3</v>
      </c>
      <c r="B19" s="20">
        <v>44742</v>
      </c>
      <c r="C19" s="23">
        <f t="shared" ref="C19:C32" si="1">+F18</f>
        <v>119514042.05106404</v>
      </c>
      <c r="D19" s="23">
        <f t="shared" ref="D19:D32" si="2">+C19*$D$10</f>
        <v>1955377.9949055375</v>
      </c>
      <c r="E19" s="16">
        <v>0</v>
      </c>
      <c r="F19" s="23">
        <f t="shared" si="0"/>
        <v>121469420.04596958</v>
      </c>
    </row>
    <row r="20" spans="1:6" ht="15" x14ac:dyDescent="0.2">
      <c r="A20" s="16">
        <v>4</v>
      </c>
      <c r="B20" s="20">
        <v>44773</v>
      </c>
      <c r="C20" s="23">
        <f t="shared" si="1"/>
        <v>121469420.04596958</v>
      </c>
      <c r="D20" s="23">
        <f t="shared" si="2"/>
        <v>1987370.077487157</v>
      </c>
      <c r="E20" s="16">
        <v>0</v>
      </c>
      <c r="F20" s="23">
        <f t="shared" si="0"/>
        <v>123456790.12345673</v>
      </c>
    </row>
    <row r="21" spans="1:6" ht="15" x14ac:dyDescent="0.2">
      <c r="A21" s="16">
        <v>5</v>
      </c>
      <c r="B21" s="20">
        <v>44804</v>
      </c>
      <c r="C21" s="23">
        <f t="shared" si="1"/>
        <v>123456790.12345673</v>
      </c>
      <c r="D21" s="23">
        <f t="shared" si="2"/>
        <v>2019885.584874914</v>
      </c>
      <c r="E21" s="16">
        <v>0</v>
      </c>
      <c r="F21" s="23">
        <f t="shared" si="0"/>
        <v>125476675.70833164</v>
      </c>
    </row>
    <row r="22" spans="1:6" ht="15" x14ac:dyDescent="0.2">
      <c r="A22" s="16">
        <v>6</v>
      </c>
      <c r="B22" s="20">
        <v>44834</v>
      </c>
      <c r="C22" s="23">
        <f t="shared" si="1"/>
        <v>125476675.70833164</v>
      </c>
      <c r="D22" s="23">
        <f t="shared" si="2"/>
        <v>2052933.0808603964</v>
      </c>
      <c r="E22" s="16">
        <v>0</v>
      </c>
      <c r="F22" s="23">
        <f t="shared" si="0"/>
        <v>127529608.78919204</v>
      </c>
    </row>
    <row r="23" spans="1:6" ht="15" x14ac:dyDescent="0.2">
      <c r="A23" s="16">
        <v>7</v>
      </c>
      <c r="B23" s="20">
        <v>44865</v>
      </c>
      <c r="C23" s="23">
        <f t="shared" si="1"/>
        <v>127529608.78919204</v>
      </c>
      <c r="D23" s="23">
        <f t="shared" si="2"/>
        <v>2086521.2693480127</v>
      </c>
      <c r="E23" s="16">
        <v>0</v>
      </c>
      <c r="F23" s="23">
        <f t="shared" si="0"/>
        <v>129616130.05854005</v>
      </c>
    </row>
    <row r="24" spans="1:6" ht="15" x14ac:dyDescent="0.2">
      <c r="A24" s="16">
        <v>8</v>
      </c>
      <c r="B24" s="20">
        <v>44895</v>
      </c>
      <c r="C24" s="23">
        <f t="shared" si="1"/>
        <v>129616130.05854005</v>
      </c>
      <c r="D24" s="23">
        <f t="shared" si="2"/>
        <v>2120658.9966473896</v>
      </c>
      <c r="E24" s="16">
        <v>0</v>
      </c>
      <c r="F24" s="23">
        <f t="shared" si="0"/>
        <v>131736789.05518743</v>
      </c>
    </row>
    <row r="25" spans="1:6" ht="15" x14ac:dyDescent="0.2">
      <c r="A25" s="37">
        <v>9</v>
      </c>
      <c r="B25" s="38">
        <v>44926</v>
      </c>
      <c r="C25" s="23">
        <f t="shared" si="1"/>
        <v>131736789.05518743</v>
      </c>
      <c r="D25" s="23">
        <f t="shared" si="2"/>
        <v>2155355.2538032727</v>
      </c>
      <c r="E25" s="16">
        <v>0</v>
      </c>
      <c r="F25" s="39">
        <f t="shared" si="0"/>
        <v>133892144.3089907</v>
      </c>
    </row>
    <row r="26" spans="1:6" ht="15" x14ac:dyDescent="0.2">
      <c r="A26" s="16">
        <v>10</v>
      </c>
      <c r="B26" s="20">
        <v>44957</v>
      </c>
      <c r="C26" s="23">
        <f t="shared" si="1"/>
        <v>133892144.3089907</v>
      </c>
      <c r="D26" s="23">
        <f t="shared" si="2"/>
        <v>2190619.1789635499</v>
      </c>
      <c r="E26" s="16">
        <v>0</v>
      </c>
      <c r="F26" s="23">
        <f t="shared" si="0"/>
        <v>136082763.48795426</v>
      </c>
    </row>
    <row r="27" spans="1:6" ht="15" x14ac:dyDescent="0.2">
      <c r="A27" s="16">
        <v>11</v>
      </c>
      <c r="B27" s="20">
        <v>44985</v>
      </c>
      <c r="C27" s="23">
        <f t="shared" si="1"/>
        <v>136082763.48795426</v>
      </c>
      <c r="D27" s="23">
        <f t="shared" si="2"/>
        <v>2226460.0597860157</v>
      </c>
      <c r="E27" s="16">
        <v>0</v>
      </c>
      <c r="F27" s="23">
        <f t="shared" si="0"/>
        <v>138309223.54774028</v>
      </c>
    </row>
    <row r="28" spans="1:6" ht="15" x14ac:dyDescent="0.2">
      <c r="A28" s="16">
        <v>12</v>
      </c>
      <c r="B28" s="20">
        <v>45016</v>
      </c>
      <c r="C28" s="23">
        <f t="shared" si="1"/>
        <v>138309223.54774028</v>
      </c>
      <c r="D28" s="23">
        <f t="shared" si="2"/>
        <v>2262887.3358845143</v>
      </c>
      <c r="E28" s="16">
        <v>0</v>
      </c>
      <c r="F28" s="23">
        <f t="shared" si="0"/>
        <v>140572110.88362479</v>
      </c>
    </row>
    <row r="29" spans="1:6" ht="15" x14ac:dyDescent="0.2">
      <c r="A29" s="16">
        <v>13</v>
      </c>
      <c r="B29" s="20">
        <v>45046</v>
      </c>
      <c r="C29" s="23">
        <f t="shared" si="1"/>
        <v>140572110.88362479</v>
      </c>
      <c r="D29" s="23">
        <f t="shared" si="2"/>
        <v>2299910.6013151021</v>
      </c>
      <c r="E29" s="16">
        <v>0</v>
      </c>
      <c r="F29" s="23">
        <f t="shared" si="0"/>
        <v>142872021.4849399</v>
      </c>
    </row>
    <row r="30" spans="1:6" ht="15" x14ac:dyDescent="0.2">
      <c r="A30" s="16">
        <v>14</v>
      </c>
      <c r="B30" s="20">
        <v>45077</v>
      </c>
      <c r="C30" s="23">
        <f t="shared" si="1"/>
        <v>142872021.4849399</v>
      </c>
      <c r="D30" s="23">
        <f t="shared" si="2"/>
        <v>2337539.607102891</v>
      </c>
      <c r="E30" s="16">
        <v>0</v>
      </c>
      <c r="F30" s="23">
        <f t="shared" si="0"/>
        <v>145209561.0920428</v>
      </c>
    </row>
    <row r="31" spans="1:6" ht="15" x14ac:dyDescent="0.2">
      <c r="A31" s="16">
        <v>15</v>
      </c>
      <c r="B31" s="20">
        <v>45107</v>
      </c>
      <c r="C31" s="23">
        <f t="shared" si="1"/>
        <v>145209561.0920428</v>
      </c>
      <c r="D31" s="23">
        <f t="shared" si="2"/>
        <v>2375784.2638102276</v>
      </c>
      <c r="E31" s="16">
        <v>0</v>
      </c>
      <c r="F31" s="23">
        <f t="shared" si="0"/>
        <v>147585345.35585302</v>
      </c>
    </row>
    <row r="32" spans="1:6" ht="15" x14ac:dyDescent="0.2">
      <c r="A32" s="16">
        <v>16</v>
      </c>
      <c r="B32" s="20">
        <v>45138</v>
      </c>
      <c r="C32" s="23">
        <f t="shared" si="1"/>
        <v>147585345.35585302</v>
      </c>
      <c r="D32" s="23">
        <f t="shared" si="2"/>
        <v>2414654.6441468955</v>
      </c>
      <c r="E32" s="40">
        <f>+D8</f>
        <v>150000000</v>
      </c>
      <c r="F32" s="41">
        <f t="shared" si="0"/>
        <v>0</v>
      </c>
    </row>
    <row r="34" spans="2:6" ht="15" x14ac:dyDescent="0.25">
      <c r="C34" s="60" t="s">
        <v>64</v>
      </c>
      <c r="D34" s="60" t="s">
        <v>65</v>
      </c>
      <c r="E34" s="60" t="s">
        <v>66</v>
      </c>
    </row>
    <row r="35" spans="2:6" x14ac:dyDescent="0.2">
      <c r="C35" s="58">
        <v>41</v>
      </c>
      <c r="D35" s="58"/>
      <c r="E35" s="59">
        <f>+D8</f>
        <v>150000000</v>
      </c>
    </row>
    <row r="36" spans="2:6" x14ac:dyDescent="0.2">
      <c r="C36" s="58">
        <v>2408</v>
      </c>
      <c r="D36" s="58"/>
      <c r="E36" s="59">
        <f>+E35*19%</f>
        <v>28500000</v>
      </c>
    </row>
    <row r="37" spans="2:6" x14ac:dyDescent="0.2">
      <c r="C37" s="58">
        <v>1305</v>
      </c>
      <c r="D37" s="59">
        <f>+E35+E36</f>
        <v>178500000</v>
      </c>
      <c r="E37" s="58"/>
    </row>
    <row r="38" spans="2:6" x14ac:dyDescent="0.2">
      <c r="C38" s="58"/>
      <c r="D38" s="58"/>
      <c r="E38" s="58"/>
    </row>
    <row r="39" spans="2:6" ht="15" x14ac:dyDescent="0.25">
      <c r="B39" s="63"/>
      <c r="C39" s="64" t="s">
        <v>67</v>
      </c>
      <c r="D39" s="64" t="s">
        <v>65</v>
      </c>
      <c r="E39" s="64" t="s">
        <v>66</v>
      </c>
      <c r="F39" s="63"/>
    </row>
    <row r="40" spans="2:6" x14ac:dyDescent="0.2">
      <c r="B40" s="63" t="s">
        <v>68</v>
      </c>
      <c r="C40" s="65">
        <v>41</v>
      </c>
      <c r="D40" s="65"/>
      <c r="E40" s="66">
        <f>+D11</f>
        <v>115697210.60380644</v>
      </c>
      <c r="F40" s="67">
        <f>+D37-D42</f>
        <v>34302789.396193564</v>
      </c>
    </row>
    <row r="41" spans="2:6" x14ac:dyDescent="0.2">
      <c r="B41" s="63"/>
      <c r="C41" s="65">
        <v>2408</v>
      </c>
      <c r="D41" s="63"/>
      <c r="E41" s="67">
        <f>+E36</f>
        <v>28500000</v>
      </c>
      <c r="F41" s="63"/>
    </row>
    <row r="42" spans="2:6" x14ac:dyDescent="0.2">
      <c r="B42" s="63"/>
      <c r="C42" s="65">
        <v>1305</v>
      </c>
      <c r="D42" s="67">
        <f>+E40+E41</f>
        <v>144197210.60380644</v>
      </c>
      <c r="E42" s="63"/>
      <c r="F42" s="63"/>
    </row>
    <row r="43" spans="2:6" x14ac:dyDescent="0.2">
      <c r="B43" s="63"/>
      <c r="C43" s="63"/>
      <c r="D43" s="63"/>
      <c r="E43" s="63"/>
      <c r="F43" s="63"/>
    </row>
    <row r="44" spans="2:6" x14ac:dyDescent="0.2">
      <c r="B44" s="63"/>
      <c r="C44" s="65">
        <v>83</v>
      </c>
      <c r="D44" s="67">
        <f>+D37-D42</f>
        <v>34302789.396193564</v>
      </c>
      <c r="E44" s="63"/>
      <c r="F44" s="63"/>
    </row>
    <row r="45" spans="2:6" x14ac:dyDescent="0.2">
      <c r="B45" s="63"/>
      <c r="C45" s="65">
        <v>86</v>
      </c>
      <c r="D45" s="63"/>
      <c r="E45" s="67">
        <f>+D44</f>
        <v>34302789.396193564</v>
      </c>
      <c r="F45" s="63"/>
    </row>
    <row r="46" spans="2:6" x14ac:dyDescent="0.2">
      <c r="C46" s="58"/>
    </row>
    <row r="47" spans="2:6" x14ac:dyDescent="0.2">
      <c r="B47" s="63" t="s">
        <v>69</v>
      </c>
      <c r="C47" s="65" t="s">
        <v>70</v>
      </c>
      <c r="D47" s="63"/>
      <c r="E47" s="69">
        <f>+D17</f>
        <v>1892930.5360618129</v>
      </c>
      <c r="F47" s="63"/>
    </row>
    <row r="48" spans="2:6" x14ac:dyDescent="0.2">
      <c r="B48" s="63"/>
      <c r="C48" s="65">
        <v>1305</v>
      </c>
      <c r="D48" s="69">
        <f>+E47</f>
        <v>1892930.5360618129</v>
      </c>
      <c r="E48" s="63"/>
      <c r="F48" s="63"/>
    </row>
    <row r="50" spans="2:6" ht="15" x14ac:dyDescent="0.25">
      <c r="D50" s="71" t="s">
        <v>65</v>
      </c>
      <c r="E50" s="71" t="s">
        <v>66</v>
      </c>
      <c r="F50" s="72"/>
    </row>
    <row r="51" spans="2:6" x14ac:dyDescent="0.2">
      <c r="B51" s="56" t="s">
        <v>68</v>
      </c>
      <c r="C51" s="70">
        <v>41</v>
      </c>
      <c r="D51" s="72"/>
      <c r="E51" s="73">
        <f>+D8</f>
        <v>150000000</v>
      </c>
      <c r="F51" s="72"/>
    </row>
    <row r="52" spans="2:6" x14ac:dyDescent="0.2">
      <c r="C52" s="70">
        <v>2408</v>
      </c>
      <c r="D52" s="72"/>
      <c r="E52" s="73">
        <f>+E41</f>
        <v>28500000</v>
      </c>
      <c r="F52" s="72"/>
    </row>
    <row r="53" spans="2:6" x14ac:dyDescent="0.2">
      <c r="C53" s="70" t="s">
        <v>71</v>
      </c>
      <c r="D53" s="74">
        <f>+E12</f>
        <v>34302789.396193564</v>
      </c>
      <c r="E53" s="72"/>
      <c r="F53" s="72"/>
    </row>
    <row r="54" spans="2:6" x14ac:dyDescent="0.2">
      <c r="C54" s="70">
        <v>1305</v>
      </c>
      <c r="D54" s="73">
        <f>+E51+E52-D53</f>
        <v>144197210.60380644</v>
      </c>
      <c r="E54" s="72"/>
      <c r="F54" s="72"/>
    </row>
    <row r="56" spans="2:6" ht="15" x14ac:dyDescent="0.25">
      <c r="C56" s="72"/>
      <c r="D56" s="71" t="s">
        <v>65</v>
      </c>
      <c r="E56" s="71" t="s">
        <v>66</v>
      </c>
      <c r="F56" s="72"/>
    </row>
    <row r="57" spans="2:6" x14ac:dyDescent="0.2">
      <c r="B57" s="56" t="s">
        <v>69</v>
      </c>
      <c r="C57" s="75" t="str">
        <f>+C53</f>
        <v>51x</v>
      </c>
      <c r="D57" s="76"/>
      <c r="E57" s="77">
        <f>+D17</f>
        <v>1892930.5360618129</v>
      </c>
      <c r="F57" s="72"/>
    </row>
    <row r="58" spans="2:6" x14ac:dyDescent="0.2">
      <c r="C58" s="70">
        <v>1305</v>
      </c>
      <c r="D58" s="74">
        <f>+E57</f>
        <v>1892930.5360618129</v>
      </c>
      <c r="E58" s="72"/>
      <c r="F58" s="72"/>
    </row>
    <row r="60" spans="2:6" x14ac:dyDescent="0.2">
      <c r="C60" s="62" t="s">
        <v>72</v>
      </c>
      <c r="D60" s="61"/>
      <c r="E60" s="78">
        <f>+E57</f>
        <v>1892930.5360618129</v>
      </c>
      <c r="F60" s="61"/>
    </row>
    <row r="61" spans="2:6" x14ac:dyDescent="0.2">
      <c r="C61" s="62">
        <v>1305</v>
      </c>
      <c r="D61" s="78">
        <f>+E60</f>
        <v>1892930.5360618129</v>
      </c>
      <c r="E61" s="61"/>
      <c r="F61" s="61"/>
    </row>
    <row r="63" spans="2:6" x14ac:dyDescent="0.2">
      <c r="C63" s="79">
        <v>44651</v>
      </c>
      <c r="D63" s="58" t="s">
        <v>65</v>
      </c>
      <c r="E63" s="58" t="s">
        <v>66</v>
      </c>
    </row>
    <row r="64" spans="2:6" x14ac:dyDescent="0.2">
      <c r="C64" s="56">
        <v>41</v>
      </c>
      <c r="D64" s="58"/>
      <c r="E64" s="81">
        <f>+E40</f>
        <v>115697210.60380644</v>
      </c>
    </row>
    <row r="65" spans="3:6" x14ac:dyDescent="0.2">
      <c r="C65" s="80" t="s">
        <v>72</v>
      </c>
      <c r="D65" s="58"/>
      <c r="E65" s="81">
        <f>+D17+D18+D19+D20+D21+D22+D23+D24+D25</f>
        <v>18194933.705184288</v>
      </c>
    </row>
    <row r="66" spans="3:6" x14ac:dyDescent="0.2">
      <c r="C66" s="56">
        <v>1305</v>
      </c>
      <c r="D66" s="81">
        <f>+D42+E65</f>
        <v>162392144.30899072</v>
      </c>
      <c r="E66" s="58"/>
    </row>
    <row r="68" spans="3:6" x14ac:dyDescent="0.2">
      <c r="C68" s="58" t="s">
        <v>73</v>
      </c>
      <c r="D68" s="68">
        <f>+D66</f>
        <v>162392144.30899072</v>
      </c>
    </row>
    <row r="69" spans="3:6" x14ac:dyDescent="0.2">
      <c r="C69" s="80" t="s">
        <v>72</v>
      </c>
      <c r="E69" s="68">
        <f>+D26+D27+D28+D29+D30+D31+D32</f>
        <v>16107855.691009196</v>
      </c>
      <c r="F69" s="56" t="s">
        <v>74</v>
      </c>
    </row>
    <row r="71" spans="3:6" x14ac:dyDescent="0.2">
      <c r="C71" s="56">
        <v>1305</v>
      </c>
      <c r="D71" s="68">
        <f>+D66+E69</f>
        <v>178499999.99999991</v>
      </c>
      <c r="E71" s="82">
        <v>150000000</v>
      </c>
    </row>
    <row r="72" spans="3:6" x14ac:dyDescent="0.2">
      <c r="E72" s="82">
        <f>+E71*19%</f>
        <v>28500000</v>
      </c>
    </row>
    <row r="73" spans="3:6" x14ac:dyDescent="0.2">
      <c r="E73" s="82">
        <f>+E71+E72</f>
        <v>178500000</v>
      </c>
    </row>
    <row r="74" spans="3:6" x14ac:dyDescent="0.2">
      <c r="E74" s="82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8"/>
  <sheetViews>
    <sheetView zoomScale="110" zoomScaleNormal="110" workbookViewId="0">
      <selection activeCell="D1" sqref="D1"/>
    </sheetView>
  </sheetViews>
  <sheetFormatPr baseColWidth="10" defaultRowHeight="15" x14ac:dyDescent="0.2"/>
  <cols>
    <col min="1" max="2" width="15" style="16" bestFit="1" customWidth="1"/>
    <col min="3" max="3" width="20.42578125" style="16" bestFit="1" customWidth="1"/>
    <col min="4" max="4" width="17.5703125" style="16" bestFit="1" customWidth="1"/>
    <col min="5" max="5" width="16.28515625" style="16" bestFit="1" customWidth="1"/>
    <col min="6" max="6" width="16.42578125" style="16" bestFit="1" customWidth="1"/>
    <col min="7" max="7" width="15.28515625" style="16" bestFit="1" customWidth="1"/>
    <col min="8" max="8" width="16" style="16" bestFit="1" customWidth="1"/>
    <col min="9" max="16384" width="11.42578125" style="16"/>
  </cols>
  <sheetData>
    <row r="1" spans="1:8" ht="15.75" x14ac:dyDescent="0.25">
      <c r="A1" s="42" t="s">
        <v>45</v>
      </c>
      <c r="B1" s="43">
        <v>136505</v>
      </c>
      <c r="C1" s="43" t="s">
        <v>46</v>
      </c>
      <c r="D1" s="43">
        <f>12*5</f>
        <v>60</v>
      </c>
      <c r="E1" s="42" t="s">
        <v>47</v>
      </c>
      <c r="F1" s="42"/>
      <c r="G1" s="42"/>
      <c r="H1" s="42"/>
    </row>
    <row r="2" spans="1:8" x14ac:dyDescent="0.2">
      <c r="A2" s="19" t="s">
        <v>48</v>
      </c>
      <c r="B2" s="44" t="s">
        <v>49</v>
      </c>
      <c r="C2" s="45" t="s">
        <v>50</v>
      </c>
      <c r="D2" s="28" t="s">
        <v>51</v>
      </c>
      <c r="E2" s="28" t="s">
        <v>52</v>
      </c>
      <c r="F2" s="28" t="s">
        <v>53</v>
      </c>
      <c r="G2" s="28" t="s">
        <v>30</v>
      </c>
      <c r="H2" s="16" t="s">
        <v>31</v>
      </c>
    </row>
    <row r="3" spans="1:8" ht="15.75" x14ac:dyDescent="0.25">
      <c r="A3" s="19">
        <v>43235</v>
      </c>
      <c r="B3" s="45" t="s">
        <v>54</v>
      </c>
      <c r="C3" s="46">
        <v>190714</v>
      </c>
      <c r="D3" s="45">
        <v>1589</v>
      </c>
      <c r="E3" s="45">
        <f>+D3*2</f>
        <v>3178</v>
      </c>
      <c r="F3" s="47">
        <v>0.08</v>
      </c>
      <c r="G3" s="48">
        <f>(1+F3)^(1/12)-1</f>
        <v>6.4340301100034303E-3</v>
      </c>
      <c r="H3" s="22">
        <f>+C3/(1+G3)^(60)</f>
        <v>129796.7438390953</v>
      </c>
    </row>
    <row r="4" spans="1:8" ht="15.75" x14ac:dyDescent="0.25">
      <c r="A4" s="19"/>
      <c r="B4" s="45"/>
      <c r="C4" s="46"/>
      <c r="D4" s="45"/>
      <c r="E4" s="45"/>
      <c r="F4" s="47"/>
      <c r="G4" s="48"/>
      <c r="H4" s="22"/>
    </row>
    <row r="5" spans="1:8" x14ac:dyDescent="0.2">
      <c r="D5" s="33"/>
      <c r="G5" s="49"/>
    </row>
    <row r="6" spans="1:8" ht="15.75" x14ac:dyDescent="0.25">
      <c r="B6" s="24"/>
    </row>
    <row r="7" spans="1:8" x14ac:dyDescent="0.2">
      <c r="B7" s="28" t="s">
        <v>55</v>
      </c>
      <c r="C7" s="16" t="s">
        <v>56</v>
      </c>
      <c r="D7" s="50" t="s">
        <v>57</v>
      </c>
      <c r="E7" s="16" t="s">
        <v>58</v>
      </c>
      <c r="F7" s="16" t="s">
        <v>59</v>
      </c>
      <c r="G7" s="51"/>
    </row>
    <row r="8" spans="1:8" x14ac:dyDescent="0.2">
      <c r="A8" s="16">
        <v>0</v>
      </c>
      <c r="B8" s="19">
        <v>43235</v>
      </c>
      <c r="C8" s="40"/>
      <c r="F8" s="40">
        <f>+C8+D8-E8</f>
        <v>0</v>
      </c>
    </row>
    <row r="9" spans="1:8" x14ac:dyDescent="0.2">
      <c r="A9" s="16">
        <v>1</v>
      </c>
      <c r="B9" s="19">
        <v>43266</v>
      </c>
      <c r="C9" s="40"/>
      <c r="D9" s="52"/>
      <c r="E9" s="53"/>
      <c r="F9" s="52">
        <f>+C9+D9-E9</f>
        <v>0</v>
      </c>
    </row>
    <row r="10" spans="1:8" x14ac:dyDescent="0.2">
      <c r="A10" s="16">
        <v>2</v>
      </c>
      <c r="B10" s="19">
        <v>43296</v>
      </c>
      <c r="C10" s="52"/>
      <c r="D10" s="52"/>
      <c r="E10" s="54"/>
      <c r="F10" s="33">
        <f>+C10+D10-E10</f>
        <v>0</v>
      </c>
    </row>
    <row r="11" spans="1:8" x14ac:dyDescent="0.2">
      <c r="A11" s="16">
        <v>3</v>
      </c>
      <c r="B11" s="19">
        <v>43327</v>
      </c>
      <c r="C11" s="52"/>
      <c r="D11" s="52"/>
      <c r="E11" s="54"/>
      <c r="F11" s="33">
        <f t="shared" ref="F11:F68" si="0">+C11+D11-E11</f>
        <v>0</v>
      </c>
    </row>
    <row r="12" spans="1:8" x14ac:dyDescent="0.2">
      <c r="A12" s="16">
        <v>4</v>
      </c>
      <c r="B12" s="19">
        <v>43358</v>
      </c>
      <c r="C12" s="52"/>
      <c r="D12" s="52"/>
      <c r="E12" s="54"/>
      <c r="F12" s="33">
        <f t="shared" si="0"/>
        <v>0</v>
      </c>
    </row>
    <row r="13" spans="1:8" x14ac:dyDescent="0.2">
      <c r="A13" s="16">
        <v>5</v>
      </c>
      <c r="B13" s="19">
        <v>43388</v>
      </c>
      <c r="C13" s="52"/>
      <c r="D13" s="52"/>
      <c r="E13" s="54"/>
      <c r="F13" s="33">
        <f t="shared" si="0"/>
        <v>0</v>
      </c>
    </row>
    <row r="14" spans="1:8" x14ac:dyDescent="0.2">
      <c r="A14" s="16">
        <v>6</v>
      </c>
      <c r="B14" s="19">
        <v>43419</v>
      </c>
      <c r="C14" s="52"/>
      <c r="D14" s="52"/>
      <c r="E14" s="54"/>
      <c r="F14" s="33">
        <f t="shared" si="0"/>
        <v>0</v>
      </c>
    </row>
    <row r="15" spans="1:8" x14ac:dyDescent="0.2">
      <c r="A15" s="16">
        <v>7</v>
      </c>
      <c r="B15" s="19">
        <v>43449</v>
      </c>
      <c r="C15" s="52"/>
      <c r="D15" s="52"/>
      <c r="E15" s="54"/>
      <c r="F15" s="33">
        <f t="shared" si="0"/>
        <v>0</v>
      </c>
    </row>
    <row r="16" spans="1:8" x14ac:dyDescent="0.2">
      <c r="A16" s="16">
        <v>8</v>
      </c>
      <c r="B16" s="19">
        <v>43480</v>
      </c>
      <c r="C16" s="52"/>
      <c r="D16" s="52"/>
      <c r="E16" s="54"/>
      <c r="F16" s="33">
        <f t="shared" si="0"/>
        <v>0</v>
      </c>
    </row>
    <row r="17" spans="1:6" x14ac:dyDescent="0.2">
      <c r="A17" s="16">
        <v>9</v>
      </c>
      <c r="B17" s="19">
        <v>43511</v>
      </c>
      <c r="C17" s="52"/>
      <c r="D17" s="52"/>
      <c r="E17" s="54"/>
      <c r="F17" s="33">
        <f t="shared" si="0"/>
        <v>0</v>
      </c>
    </row>
    <row r="18" spans="1:6" x14ac:dyDescent="0.2">
      <c r="A18" s="16">
        <v>10</v>
      </c>
      <c r="B18" s="19">
        <v>43539</v>
      </c>
      <c r="C18" s="52"/>
      <c r="D18" s="52"/>
      <c r="E18" s="54"/>
      <c r="F18" s="33">
        <f t="shared" si="0"/>
        <v>0</v>
      </c>
    </row>
    <row r="19" spans="1:6" x14ac:dyDescent="0.2">
      <c r="A19" s="16">
        <v>11</v>
      </c>
      <c r="B19" s="19">
        <v>43570</v>
      </c>
      <c r="C19" s="52"/>
      <c r="D19" s="52"/>
      <c r="E19" s="54"/>
      <c r="F19" s="33">
        <f t="shared" si="0"/>
        <v>0</v>
      </c>
    </row>
    <row r="20" spans="1:6" x14ac:dyDescent="0.2">
      <c r="A20" s="16">
        <v>12</v>
      </c>
      <c r="B20" s="19">
        <v>43600</v>
      </c>
      <c r="C20" s="52"/>
      <c r="D20" s="52"/>
      <c r="E20" s="54"/>
      <c r="F20" s="33">
        <f t="shared" si="0"/>
        <v>0</v>
      </c>
    </row>
    <row r="21" spans="1:6" x14ac:dyDescent="0.2">
      <c r="A21" s="16">
        <v>13</v>
      </c>
      <c r="B21" s="19">
        <v>43631</v>
      </c>
      <c r="C21" s="52"/>
      <c r="D21" s="52"/>
      <c r="E21" s="54"/>
      <c r="F21" s="33">
        <f t="shared" si="0"/>
        <v>0</v>
      </c>
    </row>
    <row r="22" spans="1:6" x14ac:dyDescent="0.2">
      <c r="A22" s="16">
        <v>14</v>
      </c>
      <c r="B22" s="19">
        <v>43661</v>
      </c>
      <c r="C22" s="52"/>
      <c r="D22" s="52"/>
      <c r="E22" s="54"/>
      <c r="F22" s="33">
        <f t="shared" si="0"/>
        <v>0</v>
      </c>
    </row>
    <row r="23" spans="1:6" x14ac:dyDescent="0.2">
      <c r="A23" s="16">
        <v>15</v>
      </c>
      <c r="B23" s="19">
        <v>43692</v>
      </c>
      <c r="C23" s="52"/>
      <c r="D23" s="52"/>
      <c r="E23" s="54"/>
      <c r="F23" s="33">
        <f t="shared" si="0"/>
        <v>0</v>
      </c>
    </row>
    <row r="24" spans="1:6" x14ac:dyDescent="0.2">
      <c r="A24" s="16">
        <v>16</v>
      </c>
      <c r="B24" s="19">
        <v>43723</v>
      </c>
      <c r="C24" s="52"/>
      <c r="D24" s="52"/>
      <c r="E24" s="54"/>
      <c r="F24" s="33">
        <f t="shared" si="0"/>
        <v>0</v>
      </c>
    </row>
    <row r="25" spans="1:6" x14ac:dyDescent="0.2">
      <c r="A25" s="16">
        <v>17</v>
      </c>
      <c r="B25" s="19">
        <v>43753</v>
      </c>
      <c r="C25" s="52"/>
      <c r="D25" s="52"/>
      <c r="E25" s="54"/>
      <c r="F25" s="33">
        <f t="shared" si="0"/>
        <v>0</v>
      </c>
    </row>
    <row r="26" spans="1:6" x14ac:dyDescent="0.2">
      <c r="A26" s="16">
        <v>18</v>
      </c>
      <c r="B26" s="19">
        <v>43784</v>
      </c>
      <c r="C26" s="52"/>
      <c r="D26" s="52"/>
      <c r="E26" s="54"/>
      <c r="F26" s="33">
        <f t="shared" si="0"/>
        <v>0</v>
      </c>
    </row>
    <row r="27" spans="1:6" x14ac:dyDescent="0.2">
      <c r="A27" s="16">
        <v>19</v>
      </c>
      <c r="B27" s="19">
        <v>43814</v>
      </c>
      <c r="C27" s="52"/>
      <c r="D27" s="52"/>
      <c r="E27" s="54"/>
      <c r="F27" s="33">
        <f t="shared" si="0"/>
        <v>0</v>
      </c>
    </row>
    <row r="28" spans="1:6" x14ac:dyDescent="0.2">
      <c r="A28" s="16">
        <v>20</v>
      </c>
      <c r="B28" s="19">
        <v>43845</v>
      </c>
      <c r="C28" s="52"/>
      <c r="D28" s="52"/>
      <c r="E28" s="54"/>
      <c r="F28" s="33">
        <f t="shared" si="0"/>
        <v>0</v>
      </c>
    </row>
    <row r="29" spans="1:6" x14ac:dyDescent="0.2">
      <c r="A29" s="16">
        <v>21</v>
      </c>
      <c r="B29" s="19">
        <v>43876</v>
      </c>
      <c r="C29" s="52"/>
      <c r="D29" s="52"/>
      <c r="E29" s="54"/>
      <c r="F29" s="33">
        <f t="shared" si="0"/>
        <v>0</v>
      </c>
    </row>
    <row r="30" spans="1:6" x14ac:dyDescent="0.2">
      <c r="A30" s="16">
        <v>22</v>
      </c>
      <c r="B30" s="19">
        <v>43905</v>
      </c>
      <c r="C30" s="52"/>
      <c r="D30" s="52"/>
      <c r="E30" s="54"/>
      <c r="F30" s="33">
        <f t="shared" si="0"/>
        <v>0</v>
      </c>
    </row>
    <row r="31" spans="1:6" x14ac:dyDescent="0.2">
      <c r="A31" s="16">
        <v>23</v>
      </c>
      <c r="B31" s="19">
        <v>43936</v>
      </c>
      <c r="C31" s="52"/>
      <c r="D31" s="52"/>
      <c r="E31" s="54"/>
      <c r="F31" s="33">
        <f t="shared" si="0"/>
        <v>0</v>
      </c>
    </row>
    <row r="32" spans="1:6" x14ac:dyDescent="0.2">
      <c r="A32" s="16">
        <v>24</v>
      </c>
      <c r="B32" s="19">
        <v>43966</v>
      </c>
      <c r="C32" s="52"/>
      <c r="D32" s="52"/>
      <c r="E32" s="54"/>
      <c r="F32" s="33">
        <f t="shared" si="0"/>
        <v>0</v>
      </c>
    </row>
    <row r="33" spans="1:6" x14ac:dyDescent="0.2">
      <c r="A33" s="16">
        <v>25</v>
      </c>
      <c r="B33" s="19">
        <v>43997</v>
      </c>
      <c r="C33" s="52"/>
      <c r="D33" s="52"/>
      <c r="E33" s="54"/>
      <c r="F33" s="33">
        <f t="shared" si="0"/>
        <v>0</v>
      </c>
    </row>
    <row r="34" spans="1:6" x14ac:dyDescent="0.2">
      <c r="A34" s="16">
        <v>26</v>
      </c>
      <c r="B34" s="19">
        <v>44027</v>
      </c>
      <c r="C34" s="52"/>
      <c r="D34" s="52"/>
      <c r="E34" s="54"/>
      <c r="F34" s="33">
        <f t="shared" si="0"/>
        <v>0</v>
      </c>
    </row>
    <row r="35" spans="1:6" x14ac:dyDescent="0.2">
      <c r="A35" s="16">
        <v>27</v>
      </c>
      <c r="B35" s="19">
        <v>44058</v>
      </c>
      <c r="C35" s="52"/>
      <c r="D35" s="52"/>
      <c r="E35" s="54"/>
      <c r="F35" s="33">
        <f t="shared" si="0"/>
        <v>0</v>
      </c>
    </row>
    <row r="36" spans="1:6" x14ac:dyDescent="0.2">
      <c r="A36" s="16">
        <v>28</v>
      </c>
      <c r="B36" s="19">
        <v>44089</v>
      </c>
      <c r="C36" s="52"/>
      <c r="D36" s="52"/>
      <c r="E36" s="54"/>
      <c r="F36" s="33">
        <f t="shared" si="0"/>
        <v>0</v>
      </c>
    </row>
    <row r="37" spans="1:6" x14ac:dyDescent="0.2">
      <c r="A37" s="16">
        <v>29</v>
      </c>
      <c r="B37" s="19">
        <v>44119</v>
      </c>
      <c r="C37" s="52"/>
      <c r="D37" s="52"/>
      <c r="E37" s="54"/>
      <c r="F37" s="33">
        <f t="shared" si="0"/>
        <v>0</v>
      </c>
    </row>
    <row r="38" spans="1:6" x14ac:dyDescent="0.2">
      <c r="A38" s="16">
        <v>30</v>
      </c>
      <c r="B38" s="19">
        <v>44150</v>
      </c>
      <c r="C38" s="52"/>
      <c r="D38" s="52"/>
      <c r="E38" s="54"/>
      <c r="F38" s="33">
        <f t="shared" si="0"/>
        <v>0</v>
      </c>
    </row>
    <row r="39" spans="1:6" x14ac:dyDescent="0.2">
      <c r="A39" s="16">
        <v>31</v>
      </c>
      <c r="B39" s="19">
        <v>44180</v>
      </c>
      <c r="C39" s="52"/>
      <c r="D39" s="52"/>
      <c r="E39" s="54"/>
      <c r="F39" s="33">
        <f t="shared" si="0"/>
        <v>0</v>
      </c>
    </row>
    <row r="40" spans="1:6" x14ac:dyDescent="0.2">
      <c r="A40" s="16">
        <v>32</v>
      </c>
      <c r="B40" s="19">
        <v>44211</v>
      </c>
      <c r="C40" s="52"/>
      <c r="D40" s="52"/>
      <c r="E40" s="54"/>
      <c r="F40" s="33">
        <f t="shared" si="0"/>
        <v>0</v>
      </c>
    </row>
    <row r="41" spans="1:6" x14ac:dyDescent="0.2">
      <c r="A41" s="16">
        <v>33</v>
      </c>
      <c r="B41" s="19">
        <v>44242</v>
      </c>
      <c r="C41" s="52"/>
      <c r="D41" s="52"/>
      <c r="E41" s="54"/>
      <c r="F41" s="33">
        <f t="shared" si="0"/>
        <v>0</v>
      </c>
    </row>
    <row r="42" spans="1:6" x14ac:dyDescent="0.2">
      <c r="A42" s="16">
        <v>34</v>
      </c>
      <c r="B42" s="19">
        <v>44270</v>
      </c>
      <c r="C42" s="52"/>
      <c r="D42" s="52"/>
      <c r="E42" s="54"/>
      <c r="F42" s="33">
        <f t="shared" si="0"/>
        <v>0</v>
      </c>
    </row>
    <row r="43" spans="1:6" x14ac:dyDescent="0.2">
      <c r="A43" s="16">
        <v>35</v>
      </c>
      <c r="B43" s="19">
        <v>44301</v>
      </c>
      <c r="C43" s="52"/>
      <c r="D43" s="52"/>
      <c r="E43" s="54"/>
      <c r="F43" s="33">
        <f t="shared" si="0"/>
        <v>0</v>
      </c>
    </row>
    <row r="44" spans="1:6" x14ac:dyDescent="0.2">
      <c r="A44" s="16">
        <v>36</v>
      </c>
      <c r="B44" s="19">
        <v>44331</v>
      </c>
      <c r="C44" s="52"/>
      <c r="D44" s="52"/>
      <c r="E44" s="54"/>
      <c r="F44" s="33">
        <f t="shared" si="0"/>
        <v>0</v>
      </c>
    </row>
    <row r="45" spans="1:6" x14ac:dyDescent="0.2">
      <c r="A45" s="16">
        <v>37</v>
      </c>
      <c r="B45" s="19">
        <v>44362</v>
      </c>
      <c r="C45" s="52"/>
      <c r="D45" s="52"/>
      <c r="E45" s="54"/>
      <c r="F45" s="33">
        <f t="shared" si="0"/>
        <v>0</v>
      </c>
    </row>
    <row r="46" spans="1:6" x14ac:dyDescent="0.2">
      <c r="A46" s="16">
        <v>38</v>
      </c>
      <c r="B46" s="19">
        <v>44392</v>
      </c>
      <c r="C46" s="52"/>
      <c r="D46" s="52"/>
      <c r="E46" s="54"/>
      <c r="F46" s="33">
        <f t="shared" si="0"/>
        <v>0</v>
      </c>
    </row>
    <row r="47" spans="1:6" x14ac:dyDescent="0.2">
      <c r="A47" s="16">
        <v>39</v>
      </c>
      <c r="B47" s="19">
        <v>44423</v>
      </c>
      <c r="C47" s="52"/>
      <c r="D47" s="52"/>
      <c r="E47" s="54"/>
      <c r="F47" s="33">
        <f t="shared" si="0"/>
        <v>0</v>
      </c>
    </row>
    <row r="48" spans="1:6" x14ac:dyDescent="0.2">
      <c r="A48" s="16">
        <v>40</v>
      </c>
      <c r="B48" s="19">
        <v>44454</v>
      </c>
      <c r="C48" s="52"/>
      <c r="D48" s="52"/>
      <c r="E48" s="54"/>
      <c r="F48" s="33">
        <f t="shared" si="0"/>
        <v>0</v>
      </c>
    </row>
    <row r="49" spans="1:6" x14ac:dyDescent="0.2">
      <c r="A49" s="16">
        <v>41</v>
      </c>
      <c r="B49" s="19">
        <v>44484</v>
      </c>
      <c r="C49" s="52"/>
      <c r="D49" s="52"/>
      <c r="E49" s="54"/>
      <c r="F49" s="33">
        <f t="shared" si="0"/>
        <v>0</v>
      </c>
    </row>
    <row r="50" spans="1:6" x14ac:dyDescent="0.2">
      <c r="A50" s="16">
        <v>42</v>
      </c>
      <c r="B50" s="19">
        <v>44515</v>
      </c>
      <c r="C50" s="52"/>
      <c r="D50" s="52"/>
      <c r="E50" s="54"/>
      <c r="F50" s="33">
        <f t="shared" si="0"/>
        <v>0</v>
      </c>
    </row>
    <row r="51" spans="1:6" x14ac:dyDescent="0.2">
      <c r="A51" s="16">
        <v>43</v>
      </c>
      <c r="B51" s="19">
        <v>44545</v>
      </c>
      <c r="C51" s="52"/>
      <c r="D51" s="52"/>
      <c r="E51" s="54"/>
      <c r="F51" s="33">
        <f t="shared" si="0"/>
        <v>0</v>
      </c>
    </row>
    <row r="52" spans="1:6" x14ac:dyDescent="0.2">
      <c r="A52" s="16">
        <v>44</v>
      </c>
      <c r="B52" s="19">
        <v>44576</v>
      </c>
      <c r="C52" s="52"/>
      <c r="D52" s="52"/>
      <c r="E52" s="54"/>
      <c r="F52" s="33">
        <f t="shared" si="0"/>
        <v>0</v>
      </c>
    </row>
    <row r="53" spans="1:6" x14ac:dyDescent="0.2">
      <c r="A53" s="16">
        <v>45</v>
      </c>
      <c r="B53" s="19">
        <v>44607</v>
      </c>
      <c r="C53" s="52"/>
      <c r="D53" s="52"/>
      <c r="E53" s="54"/>
      <c r="F53" s="33">
        <f t="shared" si="0"/>
        <v>0</v>
      </c>
    </row>
    <row r="54" spans="1:6" x14ac:dyDescent="0.2">
      <c r="A54" s="16">
        <v>46</v>
      </c>
      <c r="B54" s="19">
        <v>44635</v>
      </c>
      <c r="C54" s="52"/>
      <c r="D54" s="52"/>
      <c r="E54" s="54"/>
      <c r="F54" s="33">
        <f t="shared" si="0"/>
        <v>0</v>
      </c>
    </row>
    <row r="55" spans="1:6" x14ac:dyDescent="0.2">
      <c r="A55" s="16">
        <v>47</v>
      </c>
      <c r="B55" s="19">
        <v>44666</v>
      </c>
      <c r="C55" s="52"/>
      <c r="D55" s="52"/>
      <c r="E55" s="54"/>
      <c r="F55" s="33">
        <f t="shared" si="0"/>
        <v>0</v>
      </c>
    </row>
    <row r="56" spans="1:6" x14ac:dyDescent="0.2">
      <c r="A56" s="16">
        <v>48</v>
      </c>
      <c r="B56" s="19">
        <v>44696</v>
      </c>
      <c r="C56" s="52"/>
      <c r="D56" s="52"/>
      <c r="E56" s="54"/>
      <c r="F56" s="33">
        <f t="shared" si="0"/>
        <v>0</v>
      </c>
    </row>
    <row r="57" spans="1:6" x14ac:dyDescent="0.2">
      <c r="A57" s="16">
        <v>49</v>
      </c>
      <c r="B57" s="19">
        <v>44727</v>
      </c>
      <c r="C57" s="52"/>
      <c r="D57" s="52"/>
      <c r="E57" s="54"/>
      <c r="F57" s="33">
        <f t="shared" si="0"/>
        <v>0</v>
      </c>
    </row>
    <row r="58" spans="1:6" x14ac:dyDescent="0.2">
      <c r="A58" s="16">
        <v>50</v>
      </c>
      <c r="B58" s="19">
        <v>44757</v>
      </c>
      <c r="C58" s="52"/>
      <c r="D58" s="52"/>
      <c r="E58" s="54"/>
      <c r="F58" s="33">
        <f t="shared" si="0"/>
        <v>0</v>
      </c>
    </row>
    <row r="59" spans="1:6" x14ac:dyDescent="0.2">
      <c r="A59" s="16">
        <v>51</v>
      </c>
      <c r="B59" s="19">
        <v>44788</v>
      </c>
      <c r="C59" s="52"/>
      <c r="D59" s="52"/>
      <c r="E59" s="54"/>
      <c r="F59" s="33">
        <f t="shared" si="0"/>
        <v>0</v>
      </c>
    </row>
    <row r="60" spans="1:6" x14ac:dyDescent="0.2">
      <c r="A60" s="16">
        <v>52</v>
      </c>
      <c r="B60" s="19">
        <v>44819</v>
      </c>
      <c r="C60" s="52"/>
      <c r="D60" s="52"/>
      <c r="E60" s="54"/>
      <c r="F60" s="33">
        <f t="shared" si="0"/>
        <v>0</v>
      </c>
    </row>
    <row r="61" spans="1:6" x14ac:dyDescent="0.2">
      <c r="A61" s="16">
        <v>53</v>
      </c>
      <c r="B61" s="19">
        <v>44849</v>
      </c>
      <c r="C61" s="52"/>
      <c r="D61" s="52"/>
      <c r="E61" s="54"/>
      <c r="F61" s="33">
        <f t="shared" si="0"/>
        <v>0</v>
      </c>
    </row>
    <row r="62" spans="1:6" x14ac:dyDescent="0.2">
      <c r="A62" s="16">
        <v>54</v>
      </c>
      <c r="B62" s="19">
        <v>44880</v>
      </c>
      <c r="C62" s="52"/>
      <c r="D62" s="52"/>
      <c r="E62" s="54"/>
      <c r="F62" s="33">
        <f t="shared" si="0"/>
        <v>0</v>
      </c>
    </row>
    <row r="63" spans="1:6" x14ac:dyDescent="0.2">
      <c r="A63" s="16">
        <v>55</v>
      </c>
      <c r="B63" s="19">
        <v>44910</v>
      </c>
      <c r="C63" s="52"/>
      <c r="D63" s="52"/>
      <c r="E63" s="54"/>
      <c r="F63" s="33">
        <f t="shared" si="0"/>
        <v>0</v>
      </c>
    </row>
    <row r="64" spans="1:6" x14ac:dyDescent="0.2">
      <c r="A64" s="16">
        <v>56</v>
      </c>
      <c r="B64" s="19">
        <v>44941</v>
      </c>
      <c r="C64" s="52"/>
      <c r="D64" s="52"/>
      <c r="E64" s="54"/>
      <c r="F64" s="33">
        <f t="shared" si="0"/>
        <v>0</v>
      </c>
    </row>
    <row r="65" spans="1:6" x14ac:dyDescent="0.2">
      <c r="A65" s="16">
        <v>57</v>
      </c>
      <c r="B65" s="19">
        <v>44972</v>
      </c>
      <c r="C65" s="52"/>
      <c r="D65" s="52"/>
      <c r="E65" s="54"/>
      <c r="F65" s="33">
        <f t="shared" si="0"/>
        <v>0</v>
      </c>
    </row>
    <row r="66" spans="1:6" x14ac:dyDescent="0.2">
      <c r="A66" s="16">
        <v>58</v>
      </c>
      <c r="B66" s="19">
        <v>45000</v>
      </c>
      <c r="C66" s="52"/>
      <c r="D66" s="52"/>
      <c r="E66" s="54"/>
      <c r="F66" s="33">
        <f t="shared" si="0"/>
        <v>0</v>
      </c>
    </row>
    <row r="67" spans="1:6" x14ac:dyDescent="0.2">
      <c r="A67" s="16">
        <v>59</v>
      </c>
      <c r="B67" s="19">
        <v>45031</v>
      </c>
      <c r="C67" s="52"/>
      <c r="D67" s="52"/>
      <c r="E67" s="54"/>
      <c r="F67" s="33">
        <f t="shared" si="0"/>
        <v>0</v>
      </c>
    </row>
    <row r="68" spans="1:6" x14ac:dyDescent="0.2">
      <c r="A68" s="16">
        <v>60</v>
      </c>
      <c r="B68" s="19">
        <v>45061</v>
      </c>
      <c r="C68" s="52"/>
      <c r="D68" s="52"/>
      <c r="E68" s="54"/>
      <c r="F68" s="33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CDT</vt:lpstr>
      <vt:lpstr>Acciones</vt:lpstr>
      <vt:lpstr>Cuentas del exterior</vt:lpstr>
      <vt:lpstr>Clientes</vt:lpstr>
      <vt:lpstr>Cxc a trabajadores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2023-02-03T13:38:10Z</dcterms:modified>
</cp:coreProperties>
</file>