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C:\Users\ACCOUNTER03\Desktop\EVENTOS\"/>
    </mc:Choice>
  </mc:AlternateContent>
  <xr:revisionPtr revIDLastSave="0" documentId="8_{66D59666-626E-43B9-BB76-7FB858F24F89}" xr6:coauthVersionLast="47" xr6:coauthVersionMax="47" xr10:uidLastSave="{00000000-0000-0000-0000-000000000000}"/>
  <bookViews>
    <workbookView xWindow="1170" yWindow="945" windowWidth="15030" windowHeight="15255" xr2:uid="{0CF60B38-E2C5-4FE5-A50E-66BFC49C8F1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8" i="1" l="1"/>
  <c r="G91" i="1"/>
  <c r="G90" i="1"/>
  <c r="B79" i="1"/>
  <c r="D54" i="1"/>
  <c r="C66" i="1" s="1"/>
  <c r="C54" i="1"/>
  <c r="B54" i="1"/>
  <c r="C67" i="1" s="1"/>
  <c r="G68" i="1"/>
  <c r="G67" i="1"/>
  <c r="B56" i="1"/>
  <c r="C42" i="1"/>
  <c r="C44" i="1"/>
  <c r="G45" i="1"/>
  <c r="G44" i="1"/>
  <c r="B33" i="1"/>
  <c r="C41" i="1" s="1"/>
  <c r="G20" i="1"/>
  <c r="G19" i="1"/>
  <c r="C20" i="1"/>
  <c r="C19" i="1"/>
  <c r="B9" i="1"/>
  <c r="C18" i="1" s="1"/>
  <c r="C92" i="1" l="1"/>
  <c r="C94" i="1"/>
  <c r="C48" i="1"/>
  <c r="G41" i="1" s="1"/>
  <c r="B43" i="1"/>
  <c r="C43" i="1" s="1"/>
  <c r="C46" i="1" s="1"/>
  <c r="B55" i="1"/>
  <c r="C17" i="1"/>
  <c r="C21" i="1" s="1"/>
  <c r="C65" i="1" l="1"/>
  <c r="C64" i="1"/>
  <c r="C23" i="1"/>
  <c r="G42" i="1"/>
  <c r="G46" i="1" s="1"/>
  <c r="G47" i="1" s="1"/>
  <c r="G17" i="1" l="1"/>
  <c r="G89" i="1"/>
  <c r="G88" i="1"/>
  <c r="G18" i="1"/>
  <c r="C71" i="1"/>
  <c r="C69" i="1"/>
  <c r="G21" i="1" l="1"/>
  <c r="G22" i="1" s="1"/>
  <c r="G92" i="1"/>
  <c r="G93" i="1" s="1"/>
  <c r="G64" i="1"/>
  <c r="G65" i="1"/>
  <c r="G69" i="1" l="1"/>
  <c r="G7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Gethef</author>
  </authors>
  <commentList>
    <comment ref="A17" authorId="0" shapeId="0" xr:uid="{7079F00C-F02C-4A6E-BC2D-435C4C5515A8}">
      <text>
        <r>
          <rPr>
            <b/>
            <sz val="9"/>
            <color indexed="81"/>
            <rFont val="Tahoma"/>
            <charset val="1"/>
          </rPr>
          <t>Gethef:</t>
        </r>
        <r>
          <rPr>
            <sz val="9"/>
            <color indexed="81"/>
            <rFont val="Tahoma"/>
            <charset val="1"/>
          </rPr>
          <t xml:space="preserve">
Asume la Empresa </t>
        </r>
      </text>
    </comment>
    <comment ref="A18" authorId="0" shapeId="0" xr:uid="{BE3EB7C0-C89A-4ADA-8CCB-4C3FDBAF1FE9}">
      <text>
        <r>
          <rPr>
            <b/>
            <sz val="9"/>
            <color indexed="81"/>
            <rFont val="Tahoma"/>
            <charset val="1"/>
          </rPr>
          <t>Gethef:</t>
        </r>
        <r>
          <rPr>
            <sz val="9"/>
            <color indexed="81"/>
            <rFont val="Tahoma"/>
            <charset val="1"/>
          </rPr>
          <t xml:space="preserve">
Prestación Economica</t>
        </r>
      </text>
    </comment>
    <comment ref="A41" authorId="0" shapeId="0" xr:uid="{7308E1AF-DD9A-4ACE-BAD6-89B554A11D12}">
      <text>
        <r>
          <rPr>
            <b/>
            <sz val="9"/>
            <color indexed="81"/>
            <rFont val="Tahoma"/>
            <charset val="1"/>
          </rPr>
          <t>Gethef:</t>
        </r>
        <r>
          <rPr>
            <sz val="9"/>
            <color indexed="81"/>
            <rFont val="Tahoma"/>
            <charset val="1"/>
          </rPr>
          <t xml:space="preserve">
Asume la Empresa </t>
        </r>
      </text>
    </comment>
    <comment ref="A42" authorId="0" shapeId="0" xr:uid="{5F9F30DC-8DAB-4C6E-B493-E72D681B05BA}">
      <text>
        <r>
          <rPr>
            <b/>
            <sz val="9"/>
            <color indexed="81"/>
            <rFont val="Tahoma"/>
            <charset val="1"/>
          </rPr>
          <t>Gethef:</t>
        </r>
        <r>
          <rPr>
            <sz val="9"/>
            <color indexed="81"/>
            <rFont val="Tahoma"/>
            <charset val="1"/>
          </rPr>
          <t xml:space="preserve">
Prestación Economica</t>
        </r>
      </text>
    </comment>
    <comment ref="A64" authorId="0" shapeId="0" xr:uid="{100C67BF-9FD7-49E4-9987-617583DECFA2}">
      <text>
        <r>
          <rPr>
            <b/>
            <sz val="9"/>
            <color indexed="81"/>
            <rFont val="Tahoma"/>
            <charset val="1"/>
          </rPr>
          <t>Gethef:</t>
        </r>
        <r>
          <rPr>
            <sz val="9"/>
            <color indexed="81"/>
            <rFont val="Tahoma"/>
            <charset val="1"/>
          </rPr>
          <t xml:space="preserve">
Asume la Empresa </t>
        </r>
      </text>
    </comment>
    <comment ref="A65" authorId="0" shapeId="0" xr:uid="{7D62CE98-46AE-40EC-81CF-41DF35077CFD}">
      <text>
        <r>
          <rPr>
            <b/>
            <sz val="9"/>
            <color indexed="81"/>
            <rFont val="Tahoma"/>
            <charset val="1"/>
          </rPr>
          <t>Gethef:</t>
        </r>
        <r>
          <rPr>
            <sz val="9"/>
            <color indexed="81"/>
            <rFont val="Tahoma"/>
            <charset val="1"/>
          </rPr>
          <t xml:space="preserve">
Prestación Economica</t>
        </r>
      </text>
    </comment>
  </commentList>
</comments>
</file>

<file path=xl/sharedStrings.xml><?xml version="1.0" encoding="utf-8"?>
<sst xmlns="http://schemas.openxmlformats.org/spreadsheetml/2006/main" count="105" uniqueCount="37">
  <si>
    <t xml:space="preserve">SALARIO BASICO </t>
  </si>
  <si>
    <t xml:space="preserve">INCAPACIDAD 15 DÍAS </t>
  </si>
  <si>
    <t>INCAPACIDAD &lt; 2 DÍAS</t>
  </si>
  <si>
    <t xml:space="preserve">INCAPACIDAD &gt; 2 DÍAS </t>
  </si>
  <si>
    <t>IBC MES ANTERIOR INCAPACIDAD</t>
  </si>
  <si>
    <t xml:space="preserve">ACCIDENTE LABORAL / ENF. PROFESIONAL </t>
  </si>
  <si>
    <t>ENFERMEDAD GENERAL (1 A 90 DÍAS)</t>
  </si>
  <si>
    <t>ENFERMEDAD GENERAL (90 A 180 DÍAS)</t>
  </si>
  <si>
    <t xml:space="preserve">VALOR </t>
  </si>
  <si>
    <t>SALARIO BASICO</t>
  </si>
  <si>
    <t>VALOR MES</t>
  </si>
  <si>
    <t>HORAS EXTRAS DIURNAS</t>
  </si>
  <si>
    <t>TOTAL DEVENGO</t>
  </si>
  <si>
    <t>DIAS / HORAS</t>
  </si>
  <si>
    <t xml:space="preserve">IBC </t>
  </si>
  <si>
    <t xml:space="preserve">CONCEPTO DEVENGO </t>
  </si>
  <si>
    <t>SALUD</t>
  </si>
  <si>
    <t>PENSIÓN</t>
  </si>
  <si>
    <t>TOTAL DESCUENTOS</t>
  </si>
  <si>
    <t>NETO A PAGAR</t>
  </si>
  <si>
    <t>%</t>
  </si>
  <si>
    <t>CONCEPTO TOPES</t>
  </si>
  <si>
    <t xml:space="preserve">EJEMPLOS LIQUIDACIÓN INCAPACIDADES </t>
  </si>
  <si>
    <t>INCAPACIDAD VALIDACIÓN TOPE SALARIO MINIMO LEGAL VIGENTE</t>
  </si>
  <si>
    <t>INCAPACIDAD SUPERIOR AL SMLV Y AUX. INCAPACIDAD</t>
  </si>
  <si>
    <t>COMISIONES</t>
  </si>
  <si>
    <t>AUXILIO INCAPACIDAD 33,33% (NO SALARIAL)</t>
  </si>
  <si>
    <t>INCAPACIDAD SALARIO INTEGRAL</t>
  </si>
  <si>
    <t>FACTOR PRESTACIONAL</t>
  </si>
  <si>
    <t>FACTOR PREST. SALARIO INTEGRAL</t>
  </si>
  <si>
    <t>SI</t>
  </si>
  <si>
    <t>INCAPACIDAD LICENCIA DE MATERNIDAD</t>
  </si>
  <si>
    <t>LICENCIA DE MATERNIDAD / PATERNIDAD</t>
  </si>
  <si>
    <t>LICENCIA DE MATERNIDAD</t>
  </si>
  <si>
    <t> A partir del día 181, es la AFP la que debe asumir el pago del subsidio por incapacidad, que es el equivalente a la incapacidad que venía pagando la EPS. Para ello, se requiere que la EPS haya emitido concepto de rehabilitación, antes de cumplirse el día 120, pues, sin ese requisito, la AFP no le pagará al trabajador dicho subsidio.</t>
  </si>
  <si>
    <t>El concepto favorable le permite a la EPS seguir prorrogando las incapacidades y que la AFP postergue el trámite de calificación de invalidez hasta por un término máximo de 360 días calendario, adicionales a los primeros 180. En este evento, la AFP otorgará un subsidio equivalente a la incapacidad que venía disfrutando el trabajador.</t>
  </si>
  <si>
    <t>Si el concepto de rehabilitación es desfavorable, la EPS debe valorar la pérdida de capacidad laboral del trabajador, para saber si tiene derecho a una eventual pensión por invalidez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</si>
</sst>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quot;$&quot;\ * #,##0_-;\-&quot;$&quot;\ * #,##0_-;_-&quot;$&quot;\ * &quot;-&quot;??_-;_-@_-"/>
    <numFmt numFmtId="166" formatCode="0.000%"/>
  </numFmts>
  <fonts count="1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9"/>
      <color indexed="81"/>
      <name val="Tahoma"/>
      <charset val="1"/>
    </font>
    <font>
      <b/>
      <sz val="9"/>
      <color indexed="81"/>
      <name val="Tahoma"/>
      <charset val="1"/>
    </font>
    <font>
      <b/>
      <sz val="11"/>
      <name val="Calibri"/>
      <family val="2"/>
      <scheme val="minor"/>
    </font>
    <font>
      <b/>
      <sz val="25"/>
      <color theme="1"/>
      <name val="Calibri"/>
      <family val="2"/>
      <scheme val="minor"/>
    </font>
    <font>
      <sz val="12"/>
      <color rgb="FF333333"/>
      <name val="Arial"/>
      <family val="2"/>
    </font>
  </fonts>
  <fills count="6">
    <fill>
      <patternFill patternType="none"/>
    </fill>
    <fill>
      <patternFill patternType="gray125"/>
    </fill>
    <fill>
      <patternFill patternType="solid">
        <fgColor rgb="FF0070C0"/>
        <bgColor indexed="64"/>
      </patternFill>
    </fill>
    <fill>
      <patternFill patternType="solid">
        <fgColor theme="4" tint="0.59999389629810485"/>
        <bgColor indexed="64"/>
      </patternFill>
    </fill>
    <fill>
      <patternFill patternType="solid">
        <fgColor rgb="FF002060"/>
        <bgColor indexed="64"/>
      </patternFill>
    </fill>
    <fill>
      <patternFill patternType="solid">
        <fgColor theme="5"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37">
    <xf numFmtId="0" fontId="0" fillId="0" borderId="0" xfId="0"/>
    <xf numFmtId="164" fontId="0" fillId="0" borderId="0" xfId="1" applyNumberFormat="1" applyFont="1"/>
    <xf numFmtId="165" fontId="0" fillId="0" borderId="0" xfId="2" applyNumberFormat="1" applyFont="1"/>
    <xf numFmtId="0" fontId="0" fillId="0" borderId="1" xfId="0" applyBorder="1"/>
    <xf numFmtId="14" fontId="0" fillId="0" borderId="0" xfId="0" applyNumberFormat="1"/>
    <xf numFmtId="164" fontId="0" fillId="0" borderId="1" xfId="1" applyNumberFormat="1" applyFont="1" applyBorder="1"/>
    <xf numFmtId="0" fontId="7" fillId="3" borderId="1" xfId="0" applyFont="1" applyFill="1" applyBorder="1"/>
    <xf numFmtId="164" fontId="7" fillId="3" borderId="1" xfId="0" applyNumberFormat="1" applyFont="1" applyFill="1" applyBorder="1"/>
    <xf numFmtId="0" fontId="3" fillId="3" borderId="2" xfId="0" applyFont="1" applyFill="1" applyBorder="1"/>
    <xf numFmtId="0" fontId="3" fillId="3" borderId="3" xfId="0" applyFont="1" applyFill="1" applyBorder="1"/>
    <xf numFmtId="164" fontId="3" fillId="3" borderId="4" xfId="0" applyNumberFormat="1" applyFont="1" applyFill="1" applyBorder="1"/>
    <xf numFmtId="0" fontId="2" fillId="2" borderId="0" xfId="0" applyFont="1" applyFill="1" applyAlignment="1">
      <alignment horizontal="center" wrapText="1"/>
    </xf>
    <xf numFmtId="0" fontId="0" fillId="0" borderId="0" xfId="0" applyAlignment="1">
      <alignment wrapText="1"/>
    </xf>
    <xf numFmtId="0" fontId="4" fillId="4" borderId="0" xfId="0" applyFont="1" applyFill="1"/>
    <xf numFmtId="0" fontId="2" fillId="4" borderId="5" xfId="0" applyFont="1" applyFill="1" applyBorder="1"/>
    <xf numFmtId="9" fontId="0" fillId="0" borderId="1" xfId="0" applyNumberFormat="1" applyBorder="1"/>
    <xf numFmtId="164" fontId="2" fillId="4" borderId="0" xfId="0" applyNumberFormat="1" applyFont="1" applyFill="1"/>
    <xf numFmtId="0" fontId="2" fillId="4" borderId="2" xfId="0" applyFont="1" applyFill="1" applyBorder="1" applyAlignment="1">
      <alignment horizontal="center"/>
    </xf>
    <xf numFmtId="0" fontId="2" fillId="4" borderId="4" xfId="0" applyFont="1" applyFill="1" applyBorder="1" applyAlignment="1">
      <alignment horizontal="center"/>
    </xf>
    <xf numFmtId="0" fontId="0" fillId="0" borderId="6" xfId="0" applyBorder="1"/>
    <xf numFmtId="165" fontId="0" fillId="0" borderId="7" xfId="2" applyNumberFormat="1" applyFont="1" applyBorder="1"/>
    <xf numFmtId="0" fontId="0" fillId="0" borderId="8" xfId="0" applyBorder="1"/>
    <xf numFmtId="165" fontId="0" fillId="0" borderId="9" xfId="2" applyNumberFormat="1" applyFont="1" applyBorder="1"/>
    <xf numFmtId="10" fontId="0" fillId="0" borderId="9" xfId="3" applyNumberFormat="1" applyFont="1" applyBorder="1"/>
    <xf numFmtId="0" fontId="0" fillId="0" borderId="10" xfId="0" applyBorder="1"/>
    <xf numFmtId="9" fontId="0" fillId="0" borderId="11" xfId="3" applyFont="1" applyBorder="1"/>
    <xf numFmtId="0" fontId="3" fillId="0" borderId="0" xfId="0" applyFont="1"/>
    <xf numFmtId="10" fontId="0" fillId="0" borderId="0" xfId="0" applyNumberFormat="1"/>
    <xf numFmtId="0" fontId="0" fillId="5" borderId="1" xfId="0" applyFill="1" applyBorder="1"/>
    <xf numFmtId="10" fontId="0" fillId="5" borderId="1" xfId="0" applyNumberFormat="1" applyFill="1" applyBorder="1"/>
    <xf numFmtId="164" fontId="0" fillId="5" borderId="1" xfId="1" applyNumberFormat="1" applyFont="1" applyFill="1" applyBorder="1"/>
    <xf numFmtId="0" fontId="0" fillId="0" borderId="0" xfId="0" applyAlignment="1">
      <alignment horizontal="center" vertical="center" wrapText="1"/>
    </xf>
    <xf numFmtId="0" fontId="8" fillId="0" borderId="0" xfId="0" applyFont="1" applyAlignment="1">
      <alignment vertical="center"/>
    </xf>
    <xf numFmtId="0" fontId="0" fillId="0" borderId="12" xfId="0" applyBorder="1"/>
    <xf numFmtId="9" fontId="0" fillId="0" borderId="13" xfId="3" applyFont="1" applyBorder="1"/>
    <xf numFmtId="166" fontId="0" fillId="0" borderId="9" xfId="3" applyNumberFormat="1" applyFont="1" applyBorder="1"/>
    <xf numFmtId="0" fontId="9" fillId="0" borderId="0" xfId="0" applyFont="1" applyAlignment="1">
      <alignment horizontal="left" vertical="center" wrapText="1"/>
    </xf>
  </cellXfs>
  <cellStyles count="4">
    <cellStyle name="Millares" xfId="1" builtinId="3"/>
    <cellStyle name="Moneda" xfId="2"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139700</xdr:colOff>
      <xdr:row>0</xdr:row>
      <xdr:rowOff>139700</xdr:rowOff>
    </xdr:from>
    <xdr:to>
      <xdr:col>0</xdr:col>
      <xdr:colOff>2057400</xdr:colOff>
      <xdr:row>0</xdr:row>
      <xdr:rowOff>895349</xdr:rowOff>
    </xdr:to>
    <xdr:pic>
      <xdr:nvPicPr>
        <xdr:cNvPr id="2" name="Imagen 1">
          <a:extLst>
            <a:ext uri="{FF2B5EF4-FFF2-40B4-BE49-F238E27FC236}">
              <a16:creationId xmlns:a16="http://schemas.microsoft.com/office/drawing/2014/main" id="{2870CE27-06BE-2BBF-1A89-C31E61D72BE7}"/>
            </a:ext>
          </a:extLst>
        </xdr:cNvPr>
        <xdr:cNvPicPr/>
      </xdr:nvPicPr>
      <xdr:blipFill>
        <a:blip xmlns:r="http://schemas.openxmlformats.org/officeDocument/2006/relationships" r:embed="rId1"/>
        <a:stretch>
          <a:fillRect/>
        </a:stretch>
      </xdr:blipFill>
      <xdr:spPr>
        <a:xfrm>
          <a:off x="139700" y="139700"/>
          <a:ext cx="1917700" cy="755649"/>
        </a:xfrm>
        <a:prstGeom prst="rect">
          <a:avLst/>
        </a:prstGeom>
      </xdr:spPr>
    </xdr:pic>
    <xdr:clientData/>
  </xdr:twoCellAnchor>
  <xdr:twoCellAnchor editAs="oneCell">
    <xdr:from>
      <xdr:col>2</xdr:col>
      <xdr:colOff>914400</xdr:colOff>
      <xdr:row>2</xdr:row>
      <xdr:rowOff>10394</xdr:rowOff>
    </xdr:from>
    <xdr:to>
      <xdr:col>8</xdr:col>
      <xdr:colOff>397668</xdr:colOff>
      <xdr:row>10</xdr:row>
      <xdr:rowOff>28804</xdr:rowOff>
    </xdr:to>
    <xdr:pic>
      <xdr:nvPicPr>
        <xdr:cNvPr id="3" name="Imagen 2">
          <a:extLst>
            <a:ext uri="{FF2B5EF4-FFF2-40B4-BE49-F238E27FC236}">
              <a16:creationId xmlns:a16="http://schemas.microsoft.com/office/drawing/2014/main" id="{5416C301-0730-8209-EB11-3EEFDC510A23}"/>
            </a:ext>
          </a:extLst>
        </xdr:cNvPr>
        <xdr:cNvPicPr>
          <a:picLocks noChangeAspect="1"/>
        </xdr:cNvPicPr>
      </xdr:nvPicPr>
      <xdr:blipFill rotWithShape="1">
        <a:blip xmlns:r="http://schemas.openxmlformats.org/officeDocument/2006/relationships" r:embed="rId2"/>
        <a:srcRect l="11413" t="50000" r="12987" b="22206"/>
        <a:stretch/>
      </xdr:blipFill>
      <xdr:spPr>
        <a:xfrm>
          <a:off x="4718050" y="1305794"/>
          <a:ext cx="6557168" cy="171386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E4693-84BA-410E-8179-81C017F42BD8}">
  <dimension ref="A1:P94"/>
  <sheetViews>
    <sheetView showGridLines="0" tabSelected="1" topLeftCell="A29" workbookViewId="0">
      <selection activeCell="F53" sqref="F53"/>
    </sheetView>
  </sheetViews>
  <sheetFormatPr baseColWidth="10" defaultRowHeight="15" x14ac:dyDescent="0.25"/>
  <cols>
    <col min="1" max="1" width="40.42578125" customWidth="1"/>
    <col min="2" max="2" width="14.140625" bestFit="1" customWidth="1"/>
    <col min="3" max="3" width="15.7109375" bestFit="1" customWidth="1"/>
    <col min="4" max="4" width="13.7109375" customWidth="1"/>
    <col min="5" max="5" width="29.42578125" customWidth="1"/>
    <col min="6" max="6" width="16.7109375" customWidth="1"/>
    <col min="7" max="7" width="14.85546875" customWidth="1"/>
  </cols>
  <sheetData>
    <row r="1" spans="1:16" ht="87.6" customHeight="1" x14ac:dyDescent="0.25">
      <c r="B1" s="32" t="s">
        <v>22</v>
      </c>
    </row>
    <row r="3" spans="1:16" x14ac:dyDescent="0.25">
      <c r="K3" s="36" t="s">
        <v>34</v>
      </c>
      <c r="L3" s="36"/>
      <c r="M3" s="36"/>
      <c r="N3" s="36"/>
      <c r="O3" s="36"/>
      <c r="P3" s="36"/>
    </row>
    <row r="4" spans="1:16" x14ac:dyDescent="0.25">
      <c r="A4" s="26" t="s">
        <v>23</v>
      </c>
      <c r="K4" s="36"/>
      <c r="L4" s="36"/>
      <c r="M4" s="36"/>
      <c r="N4" s="36"/>
      <c r="O4" s="36"/>
      <c r="P4" s="36"/>
    </row>
    <row r="5" spans="1:16" ht="15.75" thickBot="1" x14ac:dyDescent="0.3">
      <c r="K5" s="36"/>
      <c r="L5" s="36"/>
      <c r="M5" s="36"/>
      <c r="N5" s="36"/>
      <c r="O5" s="36"/>
      <c r="P5" s="36"/>
    </row>
    <row r="6" spans="1:16" ht="15.75" thickBot="1" x14ac:dyDescent="0.3">
      <c r="A6" s="17" t="s">
        <v>21</v>
      </c>
      <c r="B6" s="18" t="s">
        <v>10</v>
      </c>
      <c r="K6" s="36"/>
      <c r="L6" s="36"/>
      <c r="M6" s="36"/>
      <c r="N6" s="36"/>
      <c r="O6" s="36"/>
      <c r="P6" s="36"/>
    </row>
    <row r="7" spans="1:16" ht="30.95" customHeight="1" x14ac:dyDescent="0.25">
      <c r="A7" s="19" t="s">
        <v>0</v>
      </c>
      <c r="B7" s="20">
        <v>1160000</v>
      </c>
      <c r="C7" s="1"/>
      <c r="D7" s="1"/>
      <c r="K7" s="36"/>
      <c r="L7" s="36"/>
      <c r="M7" s="36"/>
      <c r="N7" s="36"/>
      <c r="O7" s="36"/>
      <c r="P7" s="36"/>
    </row>
    <row r="8" spans="1:16" x14ac:dyDescent="0.25">
      <c r="A8" s="21" t="s">
        <v>4</v>
      </c>
      <c r="B8" s="22">
        <v>1500000</v>
      </c>
      <c r="C8" s="1"/>
      <c r="D8" s="1"/>
    </row>
    <row r="9" spans="1:16" x14ac:dyDescent="0.25">
      <c r="A9" s="21" t="s">
        <v>6</v>
      </c>
      <c r="B9" s="35">
        <f>2/3</f>
        <v>0.66666666666666663</v>
      </c>
    </row>
    <row r="10" spans="1:16" x14ac:dyDescent="0.25">
      <c r="A10" s="21" t="s">
        <v>7</v>
      </c>
      <c r="B10" s="23">
        <v>0.5</v>
      </c>
    </row>
    <row r="11" spans="1:16" ht="15" customHeight="1" thickBot="1" x14ac:dyDescent="0.3">
      <c r="A11" s="24" t="s">
        <v>5</v>
      </c>
      <c r="B11" s="25">
        <v>1</v>
      </c>
      <c r="K11" s="36" t="s">
        <v>35</v>
      </c>
      <c r="L11" s="36"/>
      <c r="M11" s="36"/>
      <c r="N11" s="36"/>
      <c r="O11" s="36"/>
      <c r="P11" s="36"/>
    </row>
    <row r="12" spans="1:16" ht="14.45" customHeight="1" x14ac:dyDescent="0.25">
      <c r="B12" s="2"/>
      <c r="K12" s="36"/>
      <c r="L12" s="36"/>
      <c r="M12" s="36"/>
      <c r="N12" s="36"/>
      <c r="O12" s="36"/>
      <c r="P12" s="36"/>
    </row>
    <row r="13" spans="1:16" ht="14.45" customHeight="1" x14ac:dyDescent="0.25">
      <c r="K13" s="36"/>
      <c r="L13" s="36"/>
      <c r="M13" s="36"/>
      <c r="N13" s="36"/>
      <c r="O13" s="36"/>
      <c r="P13" s="36"/>
    </row>
    <row r="14" spans="1:16" ht="14.45" customHeight="1" x14ac:dyDescent="0.25">
      <c r="A14" s="26" t="s">
        <v>1</v>
      </c>
      <c r="B14" s="4"/>
      <c r="K14" s="36"/>
      <c r="L14" s="36"/>
      <c r="M14" s="36"/>
      <c r="N14" s="36"/>
      <c r="O14" s="36"/>
      <c r="P14" s="36"/>
    </row>
    <row r="15" spans="1:16" ht="14.45" customHeight="1" x14ac:dyDescent="0.25">
      <c r="K15" s="36"/>
      <c r="L15" s="36"/>
      <c r="M15" s="36"/>
      <c r="N15" s="36"/>
      <c r="O15" s="36"/>
      <c r="P15" s="36"/>
    </row>
    <row r="16" spans="1:16" s="12" customFormat="1" x14ac:dyDescent="0.25">
      <c r="A16" s="11" t="s">
        <v>15</v>
      </c>
      <c r="B16" s="11" t="s">
        <v>13</v>
      </c>
      <c r="C16" s="11" t="s">
        <v>8</v>
      </c>
      <c r="E16" s="11" t="s">
        <v>15</v>
      </c>
      <c r="F16" s="11" t="s">
        <v>20</v>
      </c>
      <c r="G16" s="11" t="s">
        <v>8</v>
      </c>
      <c r="K16" s="36"/>
      <c r="L16" s="36"/>
      <c r="M16" s="36"/>
      <c r="N16" s="36"/>
      <c r="O16" s="36"/>
      <c r="P16" s="36"/>
    </row>
    <row r="17" spans="1:16" x14ac:dyDescent="0.25">
      <c r="A17" s="3" t="s">
        <v>2</v>
      </c>
      <c r="B17" s="3">
        <v>2</v>
      </c>
      <c r="C17" s="5">
        <f>+IF($B$8*B9&lt;$B$7,$B$7/30*B17,B8*B9/30*B17)</f>
        <v>77333.333333333328</v>
      </c>
      <c r="E17" s="3" t="s">
        <v>16</v>
      </c>
      <c r="F17" s="15">
        <v>0.04</v>
      </c>
      <c r="G17" s="5">
        <f>+$C$23*F17</f>
        <v>47608.333333333328</v>
      </c>
    </row>
    <row r="18" spans="1:16" ht="14.45" customHeight="1" x14ac:dyDescent="0.25">
      <c r="A18" s="3" t="s">
        <v>3</v>
      </c>
      <c r="B18" s="3">
        <v>13</v>
      </c>
      <c r="C18" s="5">
        <f>+IF($B$8*B9&lt;$B$7,$B$7/30*B18,B9*B9/30*B18)</f>
        <v>502666.66666666663</v>
      </c>
      <c r="E18" s="3" t="s">
        <v>17</v>
      </c>
      <c r="F18" s="15">
        <v>0.04</v>
      </c>
      <c r="G18" s="5">
        <f>+$C$23*F18</f>
        <v>47608.333333333328</v>
      </c>
      <c r="K18" s="36" t="s">
        <v>36</v>
      </c>
      <c r="L18" s="36"/>
      <c r="M18" s="36"/>
      <c r="N18" s="36"/>
      <c r="O18" s="36"/>
      <c r="P18" s="36"/>
    </row>
    <row r="19" spans="1:16" x14ac:dyDescent="0.25">
      <c r="A19" s="3" t="s">
        <v>9</v>
      </c>
      <c r="B19" s="3">
        <v>15</v>
      </c>
      <c r="C19" s="5">
        <f>+B7/30*B19</f>
        <v>580000</v>
      </c>
      <c r="E19" s="3"/>
      <c r="F19" s="3"/>
      <c r="G19" s="5">
        <f>+F7/30*F19</f>
        <v>0</v>
      </c>
      <c r="K19" s="36"/>
      <c r="L19" s="36"/>
      <c r="M19" s="36"/>
      <c r="N19" s="36"/>
      <c r="O19" s="36"/>
      <c r="P19" s="36"/>
    </row>
    <row r="20" spans="1:16" x14ac:dyDescent="0.25">
      <c r="A20" s="3" t="s">
        <v>11</v>
      </c>
      <c r="B20" s="3">
        <v>5</v>
      </c>
      <c r="C20" s="5">
        <f>+B7/240*1.25*B20</f>
        <v>30208.333333333328</v>
      </c>
      <c r="E20" s="3"/>
      <c r="F20" s="3"/>
      <c r="G20" s="5">
        <f>+F7/240*1.25*F20</f>
        <v>0</v>
      </c>
      <c r="K20" s="36"/>
      <c r="L20" s="36"/>
      <c r="M20" s="36"/>
      <c r="N20" s="36"/>
      <c r="O20" s="36"/>
      <c r="P20" s="36"/>
    </row>
    <row r="21" spans="1:16" x14ac:dyDescent="0.25">
      <c r="A21" s="6" t="s">
        <v>12</v>
      </c>
      <c r="B21" s="6"/>
      <c r="C21" s="7">
        <f>SUM(C17:C20)</f>
        <v>1190208.3333333333</v>
      </c>
      <c r="E21" s="6" t="s">
        <v>18</v>
      </c>
      <c r="F21" s="6"/>
      <c r="G21" s="7">
        <f>SUM(G17:G20)</f>
        <v>95216.666666666657</v>
      </c>
      <c r="K21" s="36"/>
      <c r="L21" s="36"/>
      <c r="M21" s="36"/>
      <c r="N21" s="36"/>
      <c r="O21" s="36"/>
      <c r="P21" s="36"/>
    </row>
    <row r="22" spans="1:16" ht="15.75" thickBot="1" x14ac:dyDescent="0.3">
      <c r="E22" s="14" t="s">
        <v>19</v>
      </c>
      <c r="F22" s="13"/>
      <c r="G22" s="16">
        <f>+C21-G21</f>
        <v>1094991.6666666665</v>
      </c>
      <c r="K22" s="36"/>
      <c r="L22" s="36"/>
      <c r="M22" s="36"/>
      <c r="N22" s="36"/>
      <c r="O22" s="36"/>
      <c r="P22" s="36"/>
    </row>
    <row r="23" spans="1:16" ht="15.75" thickBot="1" x14ac:dyDescent="0.3">
      <c r="A23" s="8" t="s">
        <v>14</v>
      </c>
      <c r="B23" s="9"/>
      <c r="C23" s="10">
        <f>+C17+C18+C19+C20</f>
        <v>1190208.3333333333</v>
      </c>
      <c r="K23" s="36"/>
      <c r="L23" s="36"/>
      <c r="M23" s="36"/>
      <c r="N23" s="36"/>
      <c r="O23" s="36"/>
      <c r="P23" s="36"/>
    </row>
    <row r="28" spans="1:16" x14ac:dyDescent="0.25">
      <c r="A28" s="26" t="s">
        <v>24</v>
      </c>
    </row>
    <row r="29" spans="1:16" ht="15.75" thickBot="1" x14ac:dyDescent="0.3"/>
    <row r="30" spans="1:16" ht="15.75" thickBot="1" x14ac:dyDescent="0.3">
      <c r="A30" s="17" t="s">
        <v>21</v>
      </c>
      <c r="B30" s="18" t="s">
        <v>10</v>
      </c>
    </row>
    <row r="31" spans="1:16" x14ac:dyDescent="0.25">
      <c r="A31" s="19" t="s">
        <v>0</v>
      </c>
      <c r="B31" s="20">
        <v>2500000</v>
      </c>
      <c r="C31" s="1"/>
      <c r="D31" s="1"/>
    </row>
    <row r="32" spans="1:16" x14ac:dyDescent="0.25">
      <c r="A32" s="21" t="s">
        <v>4</v>
      </c>
      <c r="B32" s="22">
        <v>2500000</v>
      </c>
      <c r="C32" s="1"/>
      <c r="D32" s="1"/>
    </row>
    <row r="33" spans="1:7" x14ac:dyDescent="0.25">
      <c r="A33" s="21" t="s">
        <v>6</v>
      </c>
      <c r="B33" s="23">
        <f>2/3</f>
        <v>0.66666666666666663</v>
      </c>
      <c r="C33" s="27"/>
    </row>
    <row r="34" spans="1:7" x14ac:dyDescent="0.25">
      <c r="A34" s="21" t="s">
        <v>7</v>
      </c>
      <c r="B34" s="23">
        <v>0.5</v>
      </c>
    </row>
    <row r="35" spans="1:7" ht="15.75" thickBot="1" x14ac:dyDescent="0.3">
      <c r="A35" s="24" t="s">
        <v>5</v>
      </c>
      <c r="B35" s="25">
        <v>1</v>
      </c>
    </row>
    <row r="36" spans="1:7" x14ac:dyDescent="0.25">
      <c r="B36" s="2"/>
    </row>
    <row r="38" spans="1:7" x14ac:dyDescent="0.25">
      <c r="A38" s="26" t="s">
        <v>1</v>
      </c>
      <c r="B38" s="4"/>
    </row>
    <row r="40" spans="1:7" x14ac:dyDescent="0.25">
      <c r="A40" s="11" t="s">
        <v>15</v>
      </c>
      <c r="B40" s="11" t="s">
        <v>13</v>
      </c>
      <c r="C40" s="11" t="s">
        <v>8</v>
      </c>
      <c r="D40" s="12"/>
      <c r="E40" s="11" t="s">
        <v>15</v>
      </c>
      <c r="F40" s="11" t="s">
        <v>20</v>
      </c>
      <c r="G40" s="11" t="s">
        <v>8</v>
      </c>
    </row>
    <row r="41" spans="1:7" x14ac:dyDescent="0.25">
      <c r="A41" s="3" t="s">
        <v>2</v>
      </c>
      <c r="B41" s="3">
        <v>2</v>
      </c>
      <c r="C41" s="5">
        <f>+IF(B32*B33&lt;$B$7,$B$7/30*B41,B32*B33/30*B41)</f>
        <v>111111.11111111109</v>
      </c>
      <c r="E41" s="3" t="s">
        <v>16</v>
      </c>
      <c r="F41" s="15">
        <v>0.04</v>
      </c>
      <c r="G41" s="5">
        <f>+C48*F41</f>
        <v>97334.777777777781</v>
      </c>
    </row>
    <row r="42" spans="1:7" x14ac:dyDescent="0.25">
      <c r="A42" s="3" t="s">
        <v>3</v>
      </c>
      <c r="B42" s="3">
        <v>13</v>
      </c>
      <c r="C42" s="5">
        <f>+IF(B32*66.67%&lt;$B$7,$B$7/30*B42,B32*66.67%/30*B42)</f>
        <v>722258.33333333349</v>
      </c>
      <c r="E42" s="3" t="s">
        <v>17</v>
      </c>
      <c r="F42" s="15">
        <v>0.04</v>
      </c>
      <c r="G42" s="5">
        <f>C48*F42</f>
        <v>97334.777777777781</v>
      </c>
    </row>
    <row r="43" spans="1:7" x14ac:dyDescent="0.25">
      <c r="A43" s="28" t="s">
        <v>26</v>
      </c>
      <c r="B43" s="29">
        <f>100%-B33</f>
        <v>0.33333333333333337</v>
      </c>
      <c r="C43" s="30">
        <f>+B31/30*B43*15</f>
        <v>416666.66666666674</v>
      </c>
      <c r="E43" s="3"/>
      <c r="F43" s="15"/>
      <c r="G43" s="5"/>
    </row>
    <row r="44" spans="1:7" x14ac:dyDescent="0.25">
      <c r="A44" s="3" t="s">
        <v>9</v>
      </c>
      <c r="B44" s="3">
        <v>15</v>
      </c>
      <c r="C44" s="5">
        <f>+B31/30*B44</f>
        <v>1250000</v>
      </c>
      <c r="E44" s="3"/>
      <c r="F44" s="3"/>
      <c r="G44" s="5">
        <f>+F31/30*F44</f>
        <v>0</v>
      </c>
    </row>
    <row r="45" spans="1:7" x14ac:dyDescent="0.25">
      <c r="A45" s="3" t="s">
        <v>25</v>
      </c>
      <c r="B45" s="3"/>
      <c r="C45" s="5">
        <v>350000</v>
      </c>
      <c r="E45" s="3"/>
      <c r="F45" s="3"/>
      <c r="G45" s="5">
        <f>+F31/240*1.25*F45</f>
        <v>0</v>
      </c>
    </row>
    <row r="46" spans="1:7" x14ac:dyDescent="0.25">
      <c r="A46" s="6" t="s">
        <v>12</v>
      </c>
      <c r="B46" s="6"/>
      <c r="C46" s="7">
        <f>SUM(C41:C45)</f>
        <v>2850036.1111111115</v>
      </c>
      <c r="E46" s="6" t="s">
        <v>18</v>
      </c>
      <c r="F46" s="6"/>
      <c r="G46" s="7">
        <f>SUM(G41:G45)</f>
        <v>194669.55555555556</v>
      </c>
    </row>
    <row r="47" spans="1:7" ht="15.75" thickBot="1" x14ac:dyDescent="0.3">
      <c r="E47" s="14" t="s">
        <v>19</v>
      </c>
      <c r="F47" s="13"/>
      <c r="G47" s="16">
        <f>+C46-G46</f>
        <v>2655366.555555556</v>
      </c>
    </row>
    <row r="48" spans="1:7" ht="15.75" thickBot="1" x14ac:dyDescent="0.3">
      <c r="A48" s="8" t="s">
        <v>14</v>
      </c>
      <c r="B48" s="9"/>
      <c r="C48" s="10">
        <f>+C41+C42+C44+C45</f>
        <v>2433369.4444444445</v>
      </c>
    </row>
    <row r="51" spans="1:7" x14ac:dyDescent="0.25">
      <c r="A51" s="26" t="s">
        <v>27</v>
      </c>
    </row>
    <row r="52" spans="1:7" ht="15.75" thickBot="1" x14ac:dyDescent="0.3"/>
    <row r="53" spans="1:7" ht="45.75" thickBot="1" x14ac:dyDescent="0.3">
      <c r="A53" s="17" t="s">
        <v>21</v>
      </c>
      <c r="B53" s="18" t="s">
        <v>10</v>
      </c>
      <c r="C53" s="31" t="s">
        <v>30</v>
      </c>
      <c r="D53" s="31" t="s">
        <v>28</v>
      </c>
    </row>
    <row r="54" spans="1:7" x14ac:dyDescent="0.25">
      <c r="A54" s="19" t="s">
        <v>0</v>
      </c>
      <c r="B54" s="20">
        <f>+B7*13</f>
        <v>15080000</v>
      </c>
      <c r="C54" s="1">
        <f>+B7*10</f>
        <v>11600000</v>
      </c>
      <c r="D54" s="1">
        <f>+B7*3</f>
        <v>3480000</v>
      </c>
    </row>
    <row r="55" spans="1:7" x14ac:dyDescent="0.25">
      <c r="A55" s="21" t="s">
        <v>4</v>
      </c>
      <c r="B55" s="22">
        <f>+B54*70%</f>
        <v>10556000</v>
      </c>
      <c r="C55" s="1"/>
      <c r="D55" s="1"/>
    </row>
    <row r="56" spans="1:7" x14ac:dyDescent="0.25">
      <c r="A56" s="21" t="s">
        <v>6</v>
      </c>
      <c r="B56" s="23">
        <f>2/3</f>
        <v>0.66666666666666663</v>
      </c>
      <c r="C56" s="1"/>
    </row>
    <row r="57" spans="1:7" x14ac:dyDescent="0.25">
      <c r="A57" s="21" t="s">
        <v>7</v>
      </c>
      <c r="B57" s="23">
        <v>0.5</v>
      </c>
    </row>
    <row r="58" spans="1:7" ht="15.75" thickBot="1" x14ac:dyDescent="0.3">
      <c r="A58" s="24" t="s">
        <v>5</v>
      </c>
      <c r="B58" s="25">
        <v>1</v>
      </c>
    </row>
    <row r="59" spans="1:7" x14ac:dyDescent="0.25">
      <c r="B59" s="2"/>
    </row>
    <row r="61" spans="1:7" x14ac:dyDescent="0.25">
      <c r="A61" s="26" t="s">
        <v>1</v>
      </c>
      <c r="B61" s="4"/>
    </row>
    <row r="63" spans="1:7" x14ac:dyDescent="0.25">
      <c r="A63" s="11" t="s">
        <v>15</v>
      </c>
      <c r="B63" s="11" t="s">
        <v>13</v>
      </c>
      <c r="C63" s="11" t="s">
        <v>8</v>
      </c>
      <c r="D63" s="12"/>
      <c r="E63" s="11" t="s">
        <v>15</v>
      </c>
      <c r="F63" s="11" t="s">
        <v>20</v>
      </c>
      <c r="G63" s="11" t="s">
        <v>8</v>
      </c>
    </row>
    <row r="64" spans="1:7" x14ac:dyDescent="0.25">
      <c r="A64" s="3" t="s">
        <v>2</v>
      </c>
      <c r="B64" s="3">
        <v>2</v>
      </c>
      <c r="C64" s="5">
        <f>+IF(B55*B56&lt;$B$7,$B$7/30*B64,B55*B56/30*B64)</f>
        <v>469155.55555555556</v>
      </c>
      <c r="E64" s="3" t="s">
        <v>16</v>
      </c>
      <c r="F64" s="15">
        <v>0.04</v>
      </c>
      <c r="G64" s="5">
        <f>+C71*F64</f>
        <v>442352.7656888889</v>
      </c>
    </row>
    <row r="65" spans="1:7" x14ac:dyDescent="0.25">
      <c r="A65" s="3" t="s">
        <v>3</v>
      </c>
      <c r="B65" s="3">
        <v>13</v>
      </c>
      <c r="C65" s="5">
        <f>+IF(B55*66.67%&lt;$B$7,$B$7/30*B65,B55*66.67%/30*B65)</f>
        <v>3049663.5866666674</v>
      </c>
      <c r="E65" s="3" t="s">
        <v>17</v>
      </c>
      <c r="F65" s="15">
        <v>0.04</v>
      </c>
      <c r="G65" s="5">
        <f>C71*F65</f>
        <v>442352.7656888889</v>
      </c>
    </row>
    <row r="66" spans="1:7" x14ac:dyDescent="0.25">
      <c r="A66" s="28" t="s">
        <v>29</v>
      </c>
      <c r="B66" s="29"/>
      <c r="C66" s="30">
        <f>+D54/30*15</f>
        <v>1740000</v>
      </c>
      <c r="E66" s="3"/>
      <c r="F66" s="15"/>
      <c r="G66" s="5"/>
    </row>
    <row r="67" spans="1:7" x14ac:dyDescent="0.25">
      <c r="A67" s="3" t="s">
        <v>9</v>
      </c>
      <c r="B67" s="3">
        <v>15</v>
      </c>
      <c r="C67" s="5">
        <f>+B54/30*B67</f>
        <v>7540000</v>
      </c>
      <c r="E67" s="3"/>
      <c r="F67" s="3"/>
      <c r="G67" s="5">
        <f>+F54/30*F67</f>
        <v>0</v>
      </c>
    </row>
    <row r="68" spans="1:7" x14ac:dyDescent="0.25">
      <c r="A68" s="3"/>
      <c r="B68" s="3"/>
      <c r="C68" s="5"/>
      <c r="E68" s="3"/>
      <c r="F68" s="3"/>
      <c r="G68" s="5">
        <f>+F54/240*1.25*F68</f>
        <v>0</v>
      </c>
    </row>
    <row r="69" spans="1:7" x14ac:dyDescent="0.25">
      <c r="A69" s="6" t="s">
        <v>12</v>
      </c>
      <c r="B69" s="6"/>
      <c r="C69" s="7">
        <f>SUM(C64:C68)</f>
        <v>12798819.142222222</v>
      </c>
      <c r="E69" s="6" t="s">
        <v>18</v>
      </c>
      <c r="F69" s="6"/>
      <c r="G69" s="7">
        <f>SUM(G64:G68)</f>
        <v>884705.53137777781</v>
      </c>
    </row>
    <row r="70" spans="1:7" ht="15.75" thickBot="1" x14ac:dyDescent="0.3">
      <c r="E70" s="14" t="s">
        <v>19</v>
      </c>
      <c r="F70" s="13"/>
      <c r="G70" s="16">
        <f>+C69-G69</f>
        <v>11914113.610844444</v>
      </c>
    </row>
    <row r="71" spans="1:7" ht="15.75" thickBot="1" x14ac:dyDescent="0.3">
      <c r="A71" s="8" t="s">
        <v>14</v>
      </c>
      <c r="B71" s="9"/>
      <c r="C71" s="10">
        <f>+C64+C65+C67+C68</f>
        <v>11058819.142222222</v>
      </c>
    </row>
    <row r="74" spans="1:7" x14ac:dyDescent="0.25">
      <c r="A74" s="26" t="s">
        <v>31</v>
      </c>
    </row>
    <row r="75" spans="1:7" ht="15.75" thickBot="1" x14ac:dyDescent="0.3"/>
    <row r="76" spans="1:7" ht="15.75" thickBot="1" x14ac:dyDescent="0.3">
      <c r="A76" s="17" t="s">
        <v>21</v>
      </c>
      <c r="B76" s="18" t="s">
        <v>10</v>
      </c>
    </row>
    <row r="77" spans="1:7" x14ac:dyDescent="0.25">
      <c r="A77" s="19" t="s">
        <v>0</v>
      </c>
      <c r="B77" s="20">
        <v>4800000</v>
      </c>
      <c r="C77" s="1"/>
      <c r="D77" s="1"/>
    </row>
    <row r="78" spans="1:7" x14ac:dyDescent="0.25">
      <c r="A78" s="21" t="s">
        <v>4</v>
      </c>
      <c r="B78" s="22">
        <v>4800000</v>
      </c>
      <c r="C78" s="1"/>
      <c r="D78" s="1"/>
    </row>
    <row r="79" spans="1:7" x14ac:dyDescent="0.25">
      <c r="A79" s="21" t="s">
        <v>6</v>
      </c>
      <c r="B79" s="23">
        <f>2/3</f>
        <v>0.66666666666666663</v>
      </c>
    </row>
    <row r="80" spans="1:7" x14ac:dyDescent="0.25">
      <c r="A80" s="21" t="s">
        <v>7</v>
      </c>
      <c r="B80" s="23">
        <v>0.5</v>
      </c>
    </row>
    <row r="81" spans="1:7" x14ac:dyDescent="0.25">
      <c r="A81" s="33" t="s">
        <v>32</v>
      </c>
      <c r="B81" s="34">
        <v>1</v>
      </c>
    </row>
    <row r="82" spans="1:7" ht="15.75" thickBot="1" x14ac:dyDescent="0.3">
      <c r="A82" s="24" t="s">
        <v>5</v>
      </c>
      <c r="B82" s="25">
        <v>1</v>
      </c>
    </row>
    <row r="83" spans="1:7" x14ac:dyDescent="0.25">
      <c r="B83" s="2"/>
    </row>
    <row r="85" spans="1:7" x14ac:dyDescent="0.25">
      <c r="A85" s="26" t="s">
        <v>1</v>
      </c>
      <c r="B85" s="4"/>
    </row>
    <row r="87" spans="1:7" x14ac:dyDescent="0.25">
      <c r="A87" s="11" t="s">
        <v>15</v>
      </c>
      <c r="B87" s="11" t="s">
        <v>13</v>
      </c>
      <c r="C87" s="11" t="s">
        <v>8</v>
      </c>
      <c r="D87" s="12"/>
      <c r="E87" s="11" t="s">
        <v>15</v>
      </c>
      <c r="F87" s="11" t="s">
        <v>20</v>
      </c>
      <c r="G87" s="11" t="s">
        <v>8</v>
      </c>
    </row>
    <row r="88" spans="1:7" x14ac:dyDescent="0.25">
      <c r="A88" s="3" t="s">
        <v>33</v>
      </c>
      <c r="B88" s="3">
        <v>30</v>
      </c>
      <c r="C88" s="5">
        <f>+B77/30*B88</f>
        <v>4800000</v>
      </c>
      <c r="E88" s="3" t="s">
        <v>16</v>
      </c>
      <c r="F88" s="15">
        <v>0.04</v>
      </c>
      <c r="G88" s="5">
        <f>+$C$23*F88</f>
        <v>47608.333333333328</v>
      </c>
    </row>
    <row r="89" spans="1:7" x14ac:dyDescent="0.25">
      <c r="A89" s="3"/>
      <c r="B89" s="3"/>
      <c r="C89" s="5"/>
      <c r="E89" s="3" t="s">
        <v>17</v>
      </c>
      <c r="F89" s="15">
        <v>0.04</v>
      </c>
      <c r="G89" s="5">
        <f>+$C$23*F89</f>
        <v>47608.333333333328</v>
      </c>
    </row>
    <row r="90" spans="1:7" x14ac:dyDescent="0.25">
      <c r="A90" s="3"/>
      <c r="B90" s="3"/>
      <c r="C90" s="5"/>
      <c r="E90" s="3"/>
      <c r="F90" s="3"/>
      <c r="G90" s="5">
        <f>+F77/30*F90</f>
        <v>0</v>
      </c>
    </row>
    <row r="91" spans="1:7" x14ac:dyDescent="0.25">
      <c r="A91" s="3"/>
      <c r="B91" s="3"/>
      <c r="C91" s="5"/>
      <c r="E91" s="3"/>
      <c r="F91" s="3"/>
      <c r="G91" s="5">
        <f>+F77/240*1.25*F91</f>
        <v>0</v>
      </c>
    </row>
    <row r="92" spans="1:7" x14ac:dyDescent="0.25">
      <c r="A92" s="6" t="s">
        <v>12</v>
      </c>
      <c r="B92" s="6"/>
      <c r="C92" s="7">
        <f>SUM(C88:C91)</f>
        <v>4800000</v>
      </c>
      <c r="E92" s="6" t="s">
        <v>18</v>
      </c>
      <c r="F92" s="6"/>
      <c r="G92" s="7">
        <f>SUM(G88:G91)</f>
        <v>95216.666666666657</v>
      </c>
    </row>
    <row r="93" spans="1:7" ht="15.75" thickBot="1" x14ac:dyDescent="0.3">
      <c r="E93" s="14" t="s">
        <v>19</v>
      </c>
      <c r="F93" s="13"/>
      <c r="G93" s="16">
        <f>+C92-G92</f>
        <v>4704783.333333333</v>
      </c>
    </row>
    <row r="94" spans="1:7" ht="15.75" thickBot="1" x14ac:dyDescent="0.3">
      <c r="A94" s="8" t="s">
        <v>14</v>
      </c>
      <c r="B94" s="9"/>
      <c r="C94" s="10">
        <f>+C88+C89+C90+C91</f>
        <v>4800000</v>
      </c>
    </row>
  </sheetData>
  <mergeCells count="3">
    <mergeCell ref="K3:P7"/>
    <mergeCell ref="K11:P16"/>
    <mergeCell ref="K18:P23"/>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Gethef</dc:creator>
  <cp:lastModifiedBy>ACCOUNTER03</cp:lastModifiedBy>
  <dcterms:created xsi:type="dcterms:W3CDTF">2023-01-23T00:40:23Z</dcterms:created>
  <dcterms:modified xsi:type="dcterms:W3CDTF">2023-01-23T14:01:22Z</dcterms:modified>
</cp:coreProperties>
</file>