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OUNTER03\Desktop\EVENTOS\"/>
    </mc:Choice>
  </mc:AlternateContent>
  <xr:revisionPtr revIDLastSave="0" documentId="8_{D95524A2-518E-4FFB-BA3E-780FD6177BBC}" xr6:coauthVersionLast="47" xr6:coauthVersionMax="47" xr10:uidLastSave="{00000000-0000-0000-0000-000000000000}"/>
  <bookViews>
    <workbookView xWindow="3510" yWindow="945" windowWidth="15930" windowHeight="15255" activeTab="1" xr2:uid="{FA7E1695-7369-C84C-9970-577794D3EECC}"/>
  </bookViews>
  <sheets>
    <sheet name="Nov 8_22" sheetId="1" r:id="rId1"/>
    <sheet name="Info Adic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80" i="2" l="1"/>
  <c r="N179" i="2"/>
  <c r="N171" i="2"/>
  <c r="N172" i="2" s="1"/>
  <c r="N159" i="2"/>
  <c r="J161" i="2" s="1"/>
  <c r="N158" i="2"/>
  <c r="N155" i="2"/>
  <c r="N156" i="2" s="1"/>
  <c r="N153" i="2"/>
  <c r="N140" i="2"/>
  <c r="N141" i="2" s="1"/>
  <c r="L123" i="2"/>
  <c r="L122" i="2"/>
  <c r="L116" i="2"/>
  <c r="I108" i="2"/>
  <c r="H99" i="2"/>
  <c r="K103" i="2" s="1"/>
  <c r="F96" i="2"/>
  <c r="F98" i="2" s="1"/>
  <c r="F94" i="2"/>
  <c r="H89" i="2"/>
  <c r="H88" i="2"/>
  <c r="E55" i="2"/>
  <c r="U46" i="2"/>
  <c r="U45" i="2"/>
  <c r="U47" i="2" s="1"/>
  <c r="M39" i="2"/>
  <c r="Q37" i="2"/>
  <c r="V36" i="2"/>
  <c r="Q36" i="2"/>
  <c r="V35" i="2" s="1"/>
  <c r="V37" i="2" s="1"/>
  <c r="P31" i="2"/>
  <c r="U30" i="2"/>
  <c r="U31" i="2" s="1"/>
  <c r="P30" i="2"/>
  <c r="K29" i="2"/>
  <c r="K30" i="2" s="1"/>
  <c r="K28" i="2"/>
  <c r="K27" i="2"/>
  <c r="AA25" i="2"/>
  <c r="AA26" i="2" s="1"/>
  <c r="F17" i="2"/>
  <c r="F16" i="2"/>
  <c r="F13" i="2"/>
  <c r="F14" i="2" s="1"/>
  <c r="F11" i="2"/>
  <c r="F6" i="2" s="1"/>
  <c r="P6" i="2" s="1"/>
  <c r="F10" i="2"/>
  <c r="F7" i="2"/>
  <c r="O7" i="2" s="1"/>
  <c r="N161" i="2" l="1"/>
  <c r="N152" i="2"/>
  <c r="N151" i="2" s="1"/>
  <c r="F114" i="2"/>
  <c r="F100" i="2"/>
  <c r="E57" i="2"/>
  <c r="O61" i="2"/>
  <c r="O65" i="2" s="1"/>
  <c r="O66" i="2" s="1"/>
  <c r="R66" i="2" s="1"/>
  <c r="O68" i="2"/>
  <c r="K104" i="2"/>
  <c r="F121" i="2" l="1"/>
  <c r="F123" i="2" s="1"/>
  <c r="F116" i="2"/>
  <c r="O69" i="2"/>
  <c r="R69" i="2" s="1"/>
  <c r="H80" i="2"/>
  <c r="G103" i="2"/>
  <c r="G104" i="2"/>
  <c r="N104" i="2" s="1"/>
  <c r="K102" i="1"/>
  <c r="K101" i="1" s="1"/>
  <c r="K94" i="1"/>
  <c r="K95" i="1" s="1"/>
  <c r="E109" i="1"/>
  <c r="E103" i="1"/>
  <c r="E94" i="1"/>
  <c r="E95" i="1" s="1"/>
  <c r="E102" i="1" s="1"/>
  <c r="E101" i="1" s="1"/>
  <c r="E111" i="1" s="1"/>
  <c r="E110" i="1" s="1"/>
  <c r="E64" i="1"/>
  <c r="J59" i="1"/>
  <c r="K66" i="1" s="1"/>
  <c r="K67" i="1" s="1"/>
  <c r="E65" i="1"/>
  <c r="O18" i="1"/>
  <c r="L21" i="1" s="1"/>
  <c r="L24" i="1" s="1"/>
  <c r="L23" i="1" s="1"/>
  <c r="L19" i="1"/>
  <c r="G16" i="1"/>
  <c r="G17" i="1" s="1"/>
  <c r="E20" i="1" s="1"/>
  <c r="E21" i="1" s="1"/>
  <c r="E17" i="1"/>
  <c r="G105" i="2" l="1"/>
  <c r="N103" i="2"/>
  <c r="N105" i="2" s="1"/>
  <c r="H81" i="2"/>
  <c r="H83" i="2" s="1"/>
  <c r="H84" i="2" s="1"/>
  <c r="R80" i="2"/>
  <c r="H126" i="2"/>
  <c r="H127" i="2" s="1"/>
  <c r="F129" i="2" s="1"/>
  <c r="F64" i="1"/>
  <c r="J58" i="1" s="1"/>
  <c r="Q21" i="1"/>
  <c r="Q23" i="1" s="1"/>
  <c r="Q24" i="1" s="1"/>
  <c r="R85" i="2" l="1"/>
  <c r="R88" i="2" s="1"/>
  <c r="R87" i="2" s="1"/>
  <c r="R81" i="2"/>
  <c r="R84" i="2" s="1"/>
  <c r="J60" i="1"/>
  <c r="K63" i="1"/>
  <c r="K64" i="1" l="1"/>
  <c r="N68" i="1"/>
  <c r="R68" i="1" l="1"/>
  <c r="V68" i="1"/>
  <c r="X66" i="1" s="1"/>
  <c r="Q70" i="1" l="1"/>
  <c r="V69" i="1"/>
  <c r="V76" i="1" s="1"/>
  <c r="X76" i="1" s="1"/>
  <c r="Q71" i="1" l="1"/>
  <c r="W79" i="1"/>
  <c r="W80" i="1" s="1"/>
  <c r="V70" i="1"/>
</calcChain>
</file>

<file path=xl/sharedStrings.xml><?xml version="1.0" encoding="utf-8"?>
<sst xmlns="http://schemas.openxmlformats.org/spreadsheetml/2006/main" count="482" uniqueCount="351">
  <si>
    <t>Ejemplos de Medición Posterior (Principales Rubros NIIF para Pymes)</t>
  </si>
  <si>
    <t>Inversiones</t>
  </si>
  <si>
    <t>CDT's</t>
  </si>
  <si>
    <t>Cartera colectiva</t>
  </si>
  <si>
    <t>Acciones</t>
  </si>
  <si>
    <t>=&gt;</t>
  </si>
  <si>
    <t>Instrumentos financieros</t>
  </si>
  <si>
    <t>Ejemplos:</t>
  </si>
  <si>
    <t>Depósito: $10.000K. La entidad puede disponer de ellos en cualquier momento.</t>
  </si>
  <si>
    <t>Se aperturó por $5.000K y su fecha de vencimiento es 3 meses después. Interés: 7% EA.</t>
  </si>
  <si>
    <t>1. Tiene un % participación: 100%</t>
  </si>
  <si>
    <t>2. Tiene un % participación: 45%</t>
  </si>
  <si>
    <t>Sección 7</t>
  </si>
  <si>
    <t>Estado de flujos de efectivo</t>
  </si>
  <si>
    <t>Equivalente al efectivo:</t>
  </si>
  <si>
    <t>- Inversión a corto plazo de gran liquidez (ejemplo: &gt;3 meses)</t>
  </si>
  <si>
    <t>- Que no cambia su valor nominal significativamente.</t>
  </si>
  <si>
    <t>3. Tiene un % participación: 15%. La entidad la mantendrá por 8 meses.</t>
  </si>
  <si>
    <t>DB - ESF - Equivalente al efectivo (CDT)</t>
  </si>
  <si>
    <t>CR - ESF - Efectivo</t>
  </si>
  <si>
    <t>Dic_1_2022</t>
  </si>
  <si>
    <t>Dic_31_2022</t>
  </si>
  <si>
    <t>CR - ER - Ingreso por intereses</t>
  </si>
  <si>
    <t>Sección 11</t>
  </si>
  <si>
    <t>Instrumentos financieros básicos</t>
  </si>
  <si>
    <t>Medición posterior:</t>
  </si>
  <si>
    <t>- Costo menos deterioro de valor</t>
  </si>
  <si>
    <t>- Costo amortizado</t>
  </si>
  <si>
    <t>- Valor razonable (cambios en resultados)</t>
  </si>
  <si>
    <t>DB - ESF - Instrumentos financieros (CC)</t>
  </si>
  <si>
    <t>Unidades</t>
  </si>
  <si>
    <t>Unidad $</t>
  </si>
  <si>
    <t>[Medición al valor razonable]</t>
  </si>
  <si>
    <t>CR - ESF - Instrumentos financieros (CC)</t>
  </si>
  <si>
    <t>DB - ER - Gastos financieros</t>
  </si>
  <si>
    <t>CR - ER - Ingresos financieros</t>
  </si>
  <si>
    <t>Acciones:</t>
  </si>
  <si>
    <t>Porcentaje de participación</t>
  </si>
  <si>
    <t>(Presunción)</t>
  </si>
  <si>
    <t>100%</t>
  </si>
  <si>
    <t>50%</t>
  </si>
  <si>
    <t>Control</t>
  </si>
  <si>
    <t>Inversor =&gt;</t>
  </si>
  <si>
    <t>Controladora</t>
  </si>
  <si>
    <t>Participada =&gt;</t>
  </si>
  <si>
    <t>Subsidiaria</t>
  </si>
  <si>
    <t>Sección 9</t>
  </si>
  <si>
    <t>Estados financieros consolidados y separados</t>
  </si>
  <si>
    <t>Inversión en subsidiarias</t>
  </si>
  <si>
    <t>[Método de participación]</t>
  </si>
  <si>
    <t>20%</t>
  </si>
  <si>
    <t>Influencia</t>
  </si>
  <si>
    <t>significativa</t>
  </si>
  <si>
    <t>Inversor</t>
  </si>
  <si>
    <t>Asociada</t>
  </si>
  <si>
    <t>Sección 14</t>
  </si>
  <si>
    <t>Inversiones en asociadas</t>
  </si>
  <si>
    <t>Inversión en asociadas</t>
  </si>
  <si>
    <t>[Método de valor razonable]</t>
  </si>
  <si>
    <t>[Método costo - deterioro]</t>
  </si>
  <si>
    <t>Exención en Colombia:</t>
  </si>
  <si>
    <t>-20%</t>
  </si>
  <si>
    <t>0,01%</t>
  </si>
  <si>
    <t>Inversión</t>
  </si>
  <si>
    <t>normal</t>
  </si>
  <si>
    <t>Participada</t>
  </si>
  <si>
    <t>Inversiones en instrumentos financieros básicos</t>
  </si>
  <si>
    <t>[Costo menos deterioro de valor]</t>
  </si>
  <si>
    <t>[Valor razonable (cambios en resultados)]</t>
  </si>
  <si>
    <t>===&gt;&gt;&gt;</t>
  </si>
  <si>
    <t>VP = VF / (1+i)^n</t>
  </si>
  <si>
    <t>[Costo de la inversión, tasa de interés, fechas de pago]</t>
  </si>
  <si>
    <t>conjunto</t>
  </si>
  <si>
    <t>control de una actividad</t>
  </si>
  <si>
    <r>
      <rPr>
        <sz val="12"/>
        <color rgb="FFFF0000"/>
        <rFont val="Calibri (Cuerpo)_x0000_"/>
      </rPr>
      <t>Acuerdo</t>
    </r>
    <r>
      <rPr>
        <sz val="12"/>
        <color theme="1"/>
        <rFont val="Calibri"/>
        <family val="2"/>
        <scheme val="minor"/>
      </rPr>
      <t xml:space="preserve"> conjunto donde se comparte el</t>
    </r>
  </si>
  <si>
    <t>Acuerdo = contrato</t>
  </si>
  <si>
    <t>Sección 15</t>
  </si>
  <si>
    <t>Inversiones en negocios conjuntos</t>
  </si>
  <si>
    <t>% participación</t>
  </si>
  <si>
    <t>A</t>
  </si>
  <si>
    <t>B</t>
  </si>
  <si>
    <t>% control</t>
  </si>
  <si>
    <t>Clasificación:</t>
  </si>
  <si>
    <t>Operación controlada conjuntamente</t>
  </si>
  <si>
    <t>Activo controlado conjuntamente</t>
  </si>
  <si>
    <t>Entidad controlada conjuntamente</t>
  </si>
  <si>
    <t>Ejemplo de grado de avance:</t>
  </si>
  <si>
    <t>Valor del ingreso (contrato)</t>
  </si>
  <si>
    <t>Costo estimado total</t>
  </si>
  <si>
    <t>Servicio prestado:</t>
  </si>
  <si>
    <t>Nov-22 y Feb-23</t>
  </si>
  <si>
    <t>Presentación EF:</t>
  </si>
  <si>
    <t>31_Dic_22</t>
  </si>
  <si>
    <t>Costo ejecutado:</t>
  </si>
  <si>
    <t>Esado de resultados:</t>
  </si>
  <si>
    <t>Ingreso de actividades ordinarias</t>
  </si>
  <si>
    <t>- Costo de ventas</t>
  </si>
  <si>
    <t>Costo ejecutado</t>
  </si>
  <si>
    <t>Utilidad bruta:</t>
  </si>
  <si>
    <t>DB - ESF - Cuentas por cobrar</t>
  </si>
  <si>
    <t>CR - ER - Ingresos</t>
  </si>
  <si>
    <t>DB - ER - Costo de prestación de servicios</t>
  </si>
  <si>
    <t>S11</t>
  </si>
  <si>
    <t>CR - ESF - Proveedores, depreciación, otros</t>
  </si>
  <si>
    <t>Evidencia objetiva:</t>
  </si>
  <si>
    <t>Si aplica</t>
  </si>
  <si>
    <t>Se calcula el deterioro de valor:</t>
  </si>
  <si>
    <t>Valor en libros</t>
  </si>
  <si>
    <t>vs</t>
  </si>
  <si>
    <t>Mejor estimado</t>
  </si>
  <si>
    <t>de recuperación</t>
  </si>
  <si>
    <t>Deterioro de</t>
  </si>
  <si>
    <t>valor</t>
  </si>
  <si>
    <t>DB - ER - Gasto por deterioro de cartera</t>
  </si>
  <si>
    <t>CR - ESF - Cuenta por cobrar comercial</t>
  </si>
  <si>
    <t>Recomendación:</t>
  </si>
  <si>
    <t>- Realizar el análisis del deterioro de cartera individual para los clientes</t>
  </si>
  <si>
    <t>más relevantes</t>
  </si>
  <si>
    <t>- Establecer una matriz de provisión según el riesgo crediticio</t>
  </si>
  <si>
    <t>Característica cliente</t>
  </si>
  <si>
    <t>Edades entre 18 y 30 años</t>
  </si>
  <si>
    <t>Edades entre 31 y 60 años</t>
  </si>
  <si>
    <t>Más de 60 años</t>
  </si>
  <si>
    <t>Riesgos</t>
  </si>
  <si>
    <t>Estado de situación financiera</t>
  </si>
  <si>
    <t>Activos</t>
  </si>
  <si>
    <t>Corrientes</t>
  </si>
  <si>
    <t>Cuentas comerciales por cobrar</t>
  </si>
  <si>
    <t>Costos</t>
  </si>
  <si>
    <t>Deterioro</t>
  </si>
  <si>
    <t>Costo</t>
  </si>
  <si>
    <t>*</t>
  </si>
  <si>
    <t>Estado de resultados</t>
  </si>
  <si>
    <t>Ingresos</t>
  </si>
  <si>
    <t>Gastos</t>
  </si>
  <si>
    <t>Año 2022</t>
  </si>
  <si>
    <t>Año 2023</t>
  </si>
  <si>
    <t>Pago en 2023:</t>
  </si>
  <si>
    <t>DB - ESF - Cuenta por cobrar comercial</t>
  </si>
  <si>
    <t>CR - ER - Gasto por deterioro de cartera</t>
  </si>
  <si>
    <t>Efectivo</t>
  </si>
  <si>
    <t>(Recuperación) gasto por deterioro</t>
  </si>
  <si>
    <t>Propiedades, planta y equipo</t>
  </si>
  <si>
    <t>Compra:</t>
  </si>
  <si>
    <t>Terreno</t>
  </si>
  <si>
    <t>Modelo de revaluación</t>
  </si>
  <si>
    <t>31_Dic_2022</t>
  </si>
  <si>
    <t>Valor razonable</t>
  </si>
  <si>
    <t>"Avalúo técnico"</t>
  </si>
  <si>
    <t>Registro de la revaluación:</t>
  </si>
  <si>
    <t>DB - ESF - PPEQ "Terrenos"</t>
  </si>
  <si>
    <t>CR - ESF - ORI "Superávit de revaluación</t>
  </si>
  <si>
    <t>31_Dic_2023</t>
  </si>
  <si>
    <t>CR - ESF - PPEQ "Terrenos"</t>
  </si>
  <si>
    <t>DB - ESF - ORI "Superávit de revaluación</t>
  </si>
  <si>
    <t>DB - ER - Deterioro de valor de PP&amp;EQ</t>
  </si>
  <si>
    <t>31_Dic_2024</t>
  </si>
  <si>
    <t>CR - ER - (Recup) Deterioro de valor de PP&amp;EQ</t>
  </si>
  <si>
    <t>Propiedades de inversión</t>
  </si>
  <si>
    <t>Modelo de valor razonable</t>
  </si>
  <si>
    <t>DB - ESF - PdeInv "Terrenos"</t>
  </si>
  <si>
    <t>CR - ER - (Ganancia) pérdida por cambio VR</t>
  </si>
  <si>
    <t>DB - ER - (Ganancia) pérdida por cambio VR</t>
  </si>
  <si>
    <t>CR - ESF - PdeInv "Terrenos"</t>
  </si>
  <si>
    <t>(Valor razonable se determina anualmente)</t>
  </si>
  <si>
    <t>(Valor razonable se determina cuando se presentan cambios)</t>
  </si>
  <si>
    <t>(significativos entre el valor razonable y el valor en libros)</t>
  </si>
  <si>
    <t>Ejemplo:</t>
  </si>
  <si>
    <t>Entidad X tiene dos inversiones que no generan control ni influencia significativa en A y B</t>
  </si>
  <si>
    <t>31-Dic-2020.</t>
  </si>
  <si>
    <t>Medición inicial - posterior</t>
  </si>
  <si>
    <t>31-Dic-2021.</t>
  </si>
  <si>
    <t>Medición posterior</t>
  </si>
  <si>
    <t>Valor recuperable</t>
  </si>
  <si>
    <t>Escenario 1</t>
  </si>
  <si>
    <t>Inversión en A</t>
  </si>
  <si>
    <t>No cotiza en bolsa</t>
  </si>
  <si>
    <t>Indicios de deterioro de valor: "Pérdidas en la entidad A"</t>
  </si>
  <si>
    <t>Escenario 2</t>
  </si>
  <si>
    <t>Inversión en B</t>
  </si>
  <si>
    <t>Cotiza en bolsa</t>
  </si>
  <si>
    <t>- Valor razonable</t>
  </si>
  <si>
    <t>El valor en bolsa puede ser:</t>
  </si>
  <si>
    <t>a.</t>
  </si>
  <si>
    <t>b.</t>
  </si>
  <si>
    <t>Reconocimiento contable:</t>
  </si>
  <si>
    <t>DB - ER - Gasto por deterioro en inversiones</t>
  </si>
  <si>
    <t>CR - ESF - Inversión en A "Deterioro"</t>
  </si>
  <si>
    <t>Escenario 2a</t>
  </si>
  <si>
    <t>DB - ESF - Inversión en B "Incremento en el VR"</t>
  </si>
  <si>
    <t>CR - ER - (Ganancia) pérdida por med VR de IF</t>
  </si>
  <si>
    <t>Escenario 2b</t>
  </si>
  <si>
    <t>DB - ER - (Ganancia) pérdida por med VR de IF</t>
  </si>
  <si>
    <t>CR - ESF - Inversión en B "Disminución en el VR"</t>
  </si>
  <si>
    <t>INGRESOS DE ACTIVIDADES ORDINARIAS</t>
  </si>
  <si>
    <t>Ejemplo 1</t>
  </si>
  <si>
    <t>Ejemplo 2</t>
  </si>
  <si>
    <t>Ejemplo 3</t>
  </si>
  <si>
    <t>Sección 23</t>
  </si>
  <si>
    <t>Venta de bienes</t>
  </si>
  <si>
    <t>Venta de computadores</t>
  </si>
  <si>
    <t>Transferencia de riesgos y ventajas del bien</t>
  </si>
  <si>
    <t>a. El cliente recoge la mercancía y paga de contado</t>
  </si>
  <si>
    <t>b. El cliente no recoge la mercancía</t>
  </si>
  <si>
    <t>c. El cliente recoge la mercancía pero no se factura en 2021</t>
  </si>
  <si>
    <t>i. Desembolsa un anticipo</t>
  </si>
  <si>
    <t>ii. Se genera la factura</t>
  </si>
  <si>
    <t>DB - ESF - Cuentas comerciales por cobrar - por facturar</t>
  </si>
  <si>
    <t>CR - ER - Ingresos de actividades ordinarias</t>
  </si>
  <si>
    <t>DB - ESF - Cuentas comerciales por cobrar</t>
  </si>
  <si>
    <t>No se puede reconocer el ingreso</t>
  </si>
  <si>
    <t>DB - ESF - Efectivo (si el pago es de contado)</t>
  </si>
  <si>
    <t>CR - ESF - Cuentas comerciales por cobrar</t>
  </si>
  <si>
    <t>DB - ESF - Efectivo (por el pago recibido)</t>
  </si>
  <si>
    <t>CR - ESF - Anticipos de clientes (pasivo)</t>
  </si>
  <si>
    <t>CR - ESF - Ingreso diferido (pasivo)</t>
  </si>
  <si>
    <t>(obligación de desempeño)</t>
  </si>
  <si>
    <t>Prestación de servicios</t>
  </si>
  <si>
    <t>Se reconocen ingresos cuando se presta el servicio o en la medida en la cual el servicio es prestado</t>
  </si>
  <si>
    <t>Ingresos:</t>
  </si>
  <si>
    <t>Presentación del EF al 31-12-21</t>
  </si>
  <si>
    <t>Constratos de construcción</t>
  </si>
  <si>
    <t>Medición por el grado de avance:</t>
  </si>
  <si>
    <t>a. Valor total de los ingresos</t>
  </si>
  <si>
    <t xml:space="preserve">Valor ingresos x Costos ejecutados / Costos totales (e) </t>
  </si>
  <si>
    <t>Ingresos de actividades ordinarias</t>
  </si>
  <si>
    <t>b. Valor total de los costos (proyección)</t>
  </si>
  <si>
    <t>Costos de ventas</t>
  </si>
  <si>
    <t>Utilización de activos:</t>
  </si>
  <si>
    <t>c. Costos ejecutados al 31-12-21</t>
  </si>
  <si>
    <t>Grado de avance:</t>
  </si>
  <si>
    <t>Utilidad</t>
  </si>
  <si>
    <t>Intereses</t>
  </si>
  <si>
    <t>Inicio: 25-11-2021 Terminación: 31-03-22</t>
  </si>
  <si>
    <t>Regalías</t>
  </si>
  <si>
    <t>Utilidad proyectada</t>
  </si>
  <si>
    <t>Dividendos</t>
  </si>
  <si>
    <t>Medición base cero:</t>
  </si>
  <si>
    <t>¿Este valor es recuperable?</t>
  </si>
  <si>
    <t>NO</t>
  </si>
  <si>
    <t>Gasto</t>
  </si>
  <si>
    <t>Inicio: 25-11-202 Terminación: 31-03-22</t>
  </si>
  <si>
    <t>SI</t>
  </si>
  <si>
    <t>(al cierre de obra o ejecución del servicio)</t>
  </si>
  <si>
    <t>CUENTAS COMERCIALES POR COBRAR</t>
  </si>
  <si>
    <t>a. El cliente recoge la mercancía y se compromete a pagar 3 meses después</t>
  </si>
  <si>
    <t>(cuando la CCC se cobran en un término normal)</t>
  </si>
  <si>
    <t>(cuando la CCC se convierte en una transacción de financiación)</t>
  </si>
  <si>
    <t>Han pasado 6 meses, y el cliente no ha pagado aún…</t>
  </si>
  <si>
    <t>Deterioro de valor:</t>
  </si>
  <si>
    <t>Paso 1</t>
  </si>
  <si>
    <t>Identificar indicios de pérdida de valor de la cartera</t>
  </si>
  <si>
    <t>Paso 2</t>
  </si>
  <si>
    <t>Si hay indicios - calcular el deterioro de valor</t>
  </si>
  <si>
    <t>Escenario a.</t>
  </si>
  <si>
    <t>¿Cuánto puede recuperarse del activo?</t>
  </si>
  <si>
    <t>=&gt; Seguros, garantías</t>
  </si>
  <si>
    <t>Escenario b.</t>
  </si>
  <si>
    <t>DB - ER - Deterioro de valor de la cartera</t>
  </si>
  <si>
    <t>31-12-2021-</t>
  </si>
  <si>
    <t>CR - ESF - CCC "Deterioro de valor"</t>
  </si>
  <si>
    <t>Saldo CCC</t>
  </si>
  <si>
    <t>Si la cartera es de "varios" cliente y no se puede hacer un análisis individual, entonces la entidad podrá utilizar</t>
  </si>
  <si>
    <t>otras alternativas técnicas para deteriorar la cartera:</t>
  </si>
  <si>
    <t>Matriz de provisiones</t>
  </si>
  <si>
    <t>Tiene que representar el riesgo crediticio de la entidad</t>
  </si>
  <si>
    <t>Grupos homogeneos de clientes según el riesgo determinado y se aplican unos % con base en la experiencia</t>
  </si>
  <si>
    <t>NIIF para las Pymes:</t>
  </si>
  <si>
    <t>Deterioro de valor con base en las pérdidas incurridas</t>
  </si>
  <si>
    <t>Continuidad al Escenario b.i.</t>
  </si>
  <si>
    <t>Pasado un año, la entidad decide castigar la cartera:</t>
  </si>
  <si>
    <t>Continuidad al Escenario b.ii.</t>
  </si>
  <si>
    <t>Pasado dos años, la entidad aún mantiene la cartera deteriorada y le pagan:</t>
  </si>
  <si>
    <t>DB - ESF - CCC "Deterioro de valor"</t>
  </si>
  <si>
    <t>En el momento de recibir el pago:</t>
  </si>
  <si>
    <t>CR - ER - Deterioro de valor de la cartera</t>
  </si>
  <si>
    <t>Recuperación del gasto</t>
  </si>
  <si>
    <t>Pasado un año más, la entidad recibe un pago de esta cuenta por cobrar</t>
  </si>
  <si>
    <t>DB - ESF - Efectivo</t>
  </si>
  <si>
    <t>CR - ER - Otros ingresos</t>
  </si>
  <si>
    <t>INVENTARIOS</t>
  </si>
  <si>
    <t>SECCIÓN 13</t>
  </si>
  <si>
    <t>Descuentos</t>
  </si>
  <si>
    <t>Costo de adquisición (Materia prima)</t>
  </si>
  <si>
    <t>Impuestos recuperables (19%)</t>
  </si>
  <si>
    <t>No aplica como inventario porque es recuperable (declaración de IVA como un menor valor a pagar)</t>
  </si>
  <si>
    <t>Transporte</t>
  </si>
  <si>
    <t>Descuento 1</t>
  </si>
  <si>
    <t>Descuento 2 "volumen"</t>
  </si>
  <si>
    <t>Valor del inventario (Costo)</t>
  </si>
  <si>
    <t>Valor por unidad</t>
  </si>
  <si>
    <t>Al 31 de diciembre de 2021</t>
  </si>
  <si>
    <t>Venta de unidades</t>
  </si>
  <si>
    <t>Efecto en el ER "Costo de ventas"</t>
  </si>
  <si>
    <t>Costo de ventas total:</t>
  </si>
  <si>
    <t>Unidades en Stock</t>
  </si>
  <si>
    <t>Aún se encuentran en el inventario</t>
  </si>
  <si>
    <t>Inventario total:</t>
  </si>
  <si>
    <t>Proceso productivo:</t>
  </si>
  <si>
    <t>Materia prima</t>
  </si>
  <si>
    <t>+ Mano de obra + Otros costos de fabricación</t>
  </si>
  <si>
    <t>+ Empaques o envases</t>
  </si>
  <si>
    <t>= Inventario disponible para la venta</t>
  </si>
  <si>
    <t>Inventario</t>
  </si>
  <si>
    <t>Valor Neto de Realización</t>
  </si>
  <si>
    <t>Precio (e) de venta</t>
  </si>
  <si>
    <t>- Costo para realizar la venta de forma definitiva</t>
  </si>
  <si>
    <t>Valor en Libros</t>
  </si>
  <si>
    <t>VNR</t>
  </si>
  <si>
    <t>OK</t>
  </si>
  <si>
    <t>Menor</t>
  </si>
  <si>
    <t>Ejemplo 2i</t>
  </si>
  <si>
    <t>+ Comisión + Transporte</t>
  </si>
  <si>
    <t>Indicador de deterioro</t>
  </si>
  <si>
    <t>DB - ER - Deterioro de valor de los inventarios</t>
  </si>
  <si>
    <t>CR - ESF - Inventarios "Deterioro de valor"</t>
  </si>
  <si>
    <t>PROPIEDADES, PLANTA Y EQUIPO</t>
  </si>
  <si>
    <t>(El uso se lo da la entidad)</t>
  </si>
  <si>
    <t>Avalúo Técnico</t>
  </si>
  <si>
    <t>Año 2020</t>
  </si>
  <si>
    <t>Modelo del costo</t>
  </si>
  <si>
    <t>Que el valor del costo no se puede ajustar</t>
  </si>
  <si>
    <t>No hay ajuste - Puede presentarse una nota a los EF</t>
  </si>
  <si>
    <t>Es posible solamente si hay un cambio de política contable</t>
  </si>
  <si>
    <t>Sección 17</t>
  </si>
  <si>
    <r>
      <t xml:space="preserve">Costo de adq - Deprec - </t>
    </r>
    <r>
      <rPr>
        <sz val="12"/>
        <color rgb="FFFF0000"/>
        <rFont val="Calibri (Cuerpo)_x0000_"/>
      </rPr>
      <t>Deterioro de valor</t>
    </r>
  </si>
  <si>
    <t>No hay indicios de deterioro de valor</t>
  </si>
  <si>
    <t>(Valor razonable =&gt; cada vez que se presenten</t>
  </si>
  <si>
    <t>Ajuste contable:</t>
  </si>
  <si>
    <t>cambios significativos)</t>
  </si>
  <si>
    <t>DB - ESF - PPyEQ - Terrenos</t>
  </si>
  <si>
    <t>CR - ESF - Patrimonio - Superávit de revaluación (ORI)</t>
  </si>
  <si>
    <t>ORI = Estado financiero</t>
  </si>
  <si>
    <t>Superávit de revaluación</t>
  </si>
  <si>
    <t>Impuesto a las ganancias diferido</t>
  </si>
  <si>
    <t>Año 2021</t>
  </si>
  <si>
    <t>DB - ER - Gasto por deterioro de valor de las PPyEQ</t>
  </si>
  <si>
    <t>DB - ESF - Patrimonio - Superávit de revaluación (ORI)</t>
  </si>
  <si>
    <t>CR - ESF - PPyEQ - Terrenos</t>
  </si>
  <si>
    <t>Escenario 3</t>
  </si>
  <si>
    <t>Saldos a 31-12-21</t>
  </si>
  <si>
    <t>Terrenos</t>
  </si>
  <si>
    <t>PROPIEDADES DE INVERSIÓN</t>
  </si>
  <si>
    <t>(El uso se lo da la un tercero)</t>
  </si>
  <si>
    <t>Propiedades que se encuentran bajo arrendamientos operativos</t>
  </si>
  <si>
    <t>Y la propiedad es un bien inmueble (terrenos, construcciones y/o edificaciones)</t>
  </si>
  <si>
    <t>Sección 16</t>
  </si>
  <si>
    <t>DB - ESF - Propiedades de inversión "revaluación"</t>
  </si>
  <si>
    <t>CR - ER - Ganancia (pérdida) en la medición de PdeInv</t>
  </si>
  <si>
    <t>DB - ER - Ganancia (pérdida) en la medición de PdeInv</t>
  </si>
  <si>
    <t>CR - ESF - Propiedades de inversión "revaluación"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</si>
</sst>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;[Red]\(#,##0\)"/>
  </numFmts>
  <fonts count="6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9" tint="-0.249977111117893"/>
      <name val="Calibri"/>
      <family val="2"/>
      <scheme val="minor"/>
    </font>
    <font>
      <sz val="12"/>
      <color rgb="FFFF0000"/>
      <name val="Calibri (Cuerpo)_x0000_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4">
    <xf numFmtId="0" fontId="0" fillId="0" borderId="0" xfId="0"/>
    <xf numFmtId="164" fontId="3" fillId="0" borderId="0" xfId="0" applyNumberFormat="1" applyFont="1"/>
    <xf numFmtId="164" fontId="0" fillId="0" borderId="0" xfId="0" applyNumberFormat="1"/>
    <xf numFmtId="164" fontId="0" fillId="0" borderId="0" xfId="0" quotePrefix="1" applyNumberFormat="1"/>
    <xf numFmtId="164" fontId="0" fillId="0" borderId="0" xfId="0" quotePrefix="1" applyNumberFormat="1" applyAlignment="1">
      <alignment horizontal="center"/>
    </xf>
    <xf numFmtId="164" fontId="2" fillId="0" borderId="0" xfId="0" applyNumberFormat="1" applyFont="1"/>
    <xf numFmtId="164" fontId="4" fillId="0" borderId="0" xfId="0" applyNumberFormat="1" applyFont="1"/>
    <xf numFmtId="9" fontId="0" fillId="0" borderId="0" xfId="1" applyFont="1"/>
    <xf numFmtId="10" fontId="0" fillId="0" borderId="0" xfId="1" applyNumberFormat="1" applyFont="1"/>
    <xf numFmtId="164" fontId="0" fillId="0" borderId="1" xfId="0" applyNumberFormat="1" applyBorder="1"/>
    <xf numFmtId="164" fontId="0" fillId="0" borderId="2" xfId="0" applyNumberFormat="1" applyBorder="1"/>
    <xf numFmtId="164" fontId="0" fillId="0" borderId="3" xfId="0" applyNumberFormat="1" applyBorder="1"/>
    <xf numFmtId="164" fontId="0" fillId="2" borderId="1" xfId="0" applyNumberFormat="1" applyFill="1" applyBorder="1"/>
    <xf numFmtId="164" fontId="0" fillId="2" borderId="2" xfId="0" applyNumberFormat="1" applyFill="1" applyBorder="1"/>
    <xf numFmtId="164" fontId="0" fillId="2" borderId="3" xfId="0" applyNumberFormat="1" applyFill="1" applyBorder="1"/>
    <xf numFmtId="164" fontId="0" fillId="0" borderId="4" xfId="0" applyNumberFormat="1" applyBorder="1"/>
    <xf numFmtId="164" fontId="0" fillId="0" borderId="6" xfId="0" applyNumberFormat="1" applyBorder="1"/>
    <xf numFmtId="164" fontId="0" fillId="0" borderId="5" xfId="0" quotePrefix="1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7" xfId="0" quotePrefix="1" applyNumberFormat="1" applyBorder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6" xfId="0" quotePrefix="1" applyNumberFormat="1" applyBorder="1" applyAlignment="1">
      <alignment horizontal="center"/>
    </xf>
    <xf numFmtId="164" fontId="0" fillId="2" borderId="0" xfId="0" applyNumberFormat="1" applyFill="1"/>
    <xf numFmtId="164" fontId="2" fillId="0" borderId="0" xfId="0" quotePrefix="1" applyNumberFormat="1" applyFont="1"/>
    <xf numFmtId="164" fontId="0" fillId="0" borderId="0" xfId="0" applyNumberFormat="1" applyAlignment="1">
      <alignment horizontal="right"/>
    </xf>
    <xf numFmtId="164" fontId="0" fillId="3" borderId="8" xfId="0" applyNumberFormat="1" applyFill="1" applyBorder="1"/>
    <xf numFmtId="9" fontId="0" fillId="3" borderId="9" xfId="1" applyFont="1" applyFill="1" applyBorder="1"/>
    <xf numFmtId="9" fontId="0" fillId="3" borderId="10" xfId="1" applyFont="1" applyFill="1" applyBorder="1"/>
    <xf numFmtId="164" fontId="0" fillId="4" borderId="0" xfId="0" applyNumberFormat="1" applyFill="1"/>
    <xf numFmtId="164" fontId="0" fillId="4" borderId="1" xfId="0" applyNumberFormat="1" applyFill="1" applyBorder="1"/>
    <xf numFmtId="164" fontId="0" fillId="4" borderId="2" xfId="0" applyNumberFormat="1" applyFill="1" applyBorder="1"/>
    <xf numFmtId="164" fontId="0" fillId="4" borderId="3" xfId="0" applyNumberFormat="1" applyFill="1" applyBorder="1"/>
    <xf numFmtId="9" fontId="0" fillId="0" borderId="0" xfId="1" applyFont="1" applyAlignment="1">
      <alignment horizontal="center"/>
    </xf>
    <xf numFmtId="164" fontId="3" fillId="0" borderId="0" xfId="0" applyNumberFormat="1" applyFont="1" applyAlignment="1">
      <alignment horizontal="center"/>
    </xf>
    <xf numFmtId="9" fontId="0" fillId="0" borderId="0" xfId="1" applyNumberFormat="1" applyFont="1"/>
    <xf numFmtId="164" fontId="0" fillId="5" borderId="11" xfId="0" applyNumberFormat="1" applyFill="1" applyBorder="1"/>
    <xf numFmtId="164" fontId="0" fillId="5" borderId="12" xfId="0" applyNumberFormat="1" applyFill="1" applyBorder="1"/>
    <xf numFmtId="164" fontId="0" fillId="5" borderId="5" xfId="0" applyNumberFormat="1" applyFill="1" applyBorder="1"/>
    <xf numFmtId="164" fontId="0" fillId="5" borderId="13" xfId="0" applyNumberFormat="1" applyFill="1" applyBorder="1"/>
    <xf numFmtId="164" fontId="0" fillId="5" borderId="4" xfId="0" applyNumberFormat="1" applyFill="1" applyBorder="1"/>
    <xf numFmtId="164" fontId="0" fillId="5" borderId="7" xfId="0" applyNumberFormat="1" applyFill="1" applyBorder="1"/>
    <xf numFmtId="164" fontId="0" fillId="5" borderId="1" xfId="0" applyNumberFormat="1" applyFill="1" applyBorder="1"/>
    <xf numFmtId="164" fontId="0" fillId="5" borderId="2" xfId="0" applyNumberFormat="1" applyFill="1" applyBorder="1"/>
    <xf numFmtId="164" fontId="0" fillId="5" borderId="3" xfId="0" applyNumberFormat="1" applyFill="1" applyBorder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9BA270-F2E7-F140-99BE-5190DE1DC08D}">
  <dimension ref="A1:X111"/>
  <sheetViews>
    <sheetView zoomScale="150" zoomScaleNormal="150" workbookViewId="0"/>
  </sheetViews>
  <sheetFormatPr baseColWidth="10" defaultColWidth="10.875" defaultRowHeight="15.75"/>
  <cols>
    <col min="1" max="1" width="10.875" style="2"/>
    <col min="2" max="2" width="14.875" style="2" bestFit="1" customWidth="1"/>
    <col min="3" max="3" width="10.875" style="2"/>
    <col min="4" max="4" width="11.625" style="2" customWidth="1"/>
    <col min="5" max="5" width="12.5" style="2" customWidth="1"/>
    <col min="6" max="6" width="14.5" style="2" customWidth="1"/>
    <col min="7" max="7" width="10.875" style="2"/>
    <col min="8" max="8" width="14.5" style="2" customWidth="1"/>
    <col min="9" max="10" width="10.875" style="2"/>
    <col min="11" max="12" width="11.5" style="2" bestFit="1" customWidth="1"/>
    <col min="13" max="13" width="10.875" style="2"/>
    <col min="14" max="14" width="12" style="2" customWidth="1"/>
    <col min="15" max="15" width="10.875" style="2"/>
    <col min="16" max="16" width="12.875" style="2" customWidth="1"/>
    <col min="17" max="20" width="10.875" style="2"/>
    <col min="21" max="21" width="18.875" style="2" customWidth="1"/>
    <col min="22" max="16384" width="10.875" style="2"/>
  </cols>
  <sheetData>
    <row r="1" spans="1:19">
      <c r="A1" s="1" t="s">
        <v>0</v>
      </c>
    </row>
    <row r="3" spans="1:19">
      <c r="A3" s="1" t="s">
        <v>1</v>
      </c>
      <c r="B3" s="4" t="s">
        <v>5</v>
      </c>
      <c r="C3" s="2" t="s">
        <v>6</v>
      </c>
    </row>
    <row r="4" spans="1:19">
      <c r="A4" s="1"/>
      <c r="B4" s="4"/>
      <c r="C4" s="2" t="s">
        <v>7</v>
      </c>
    </row>
    <row r="5" spans="1:19">
      <c r="B5" s="2" t="s">
        <v>2</v>
      </c>
      <c r="C5" s="6" t="s">
        <v>9</v>
      </c>
    </row>
    <row r="6" spans="1:19">
      <c r="B6" s="2" t="s">
        <v>3</v>
      </c>
      <c r="C6" s="5" t="s">
        <v>8</v>
      </c>
    </row>
    <row r="7" spans="1:19">
      <c r="B7" s="2" t="s">
        <v>4</v>
      </c>
      <c r="C7" s="5" t="s">
        <v>10</v>
      </c>
      <c r="D7" s="5"/>
      <c r="E7" s="5"/>
    </row>
    <row r="8" spans="1:19">
      <c r="C8" s="5" t="s">
        <v>11</v>
      </c>
      <c r="D8" s="5"/>
      <c r="E8" s="5"/>
    </row>
    <row r="9" spans="1:19">
      <c r="C9" s="5" t="s">
        <v>17</v>
      </c>
    </row>
    <row r="11" spans="1:19">
      <c r="B11" s="2" t="s">
        <v>12</v>
      </c>
      <c r="C11" s="2" t="s">
        <v>13</v>
      </c>
      <c r="I11" s="2" t="s">
        <v>23</v>
      </c>
      <c r="J11" s="2" t="s">
        <v>24</v>
      </c>
    </row>
    <row r="12" spans="1:19">
      <c r="B12" s="2" t="s">
        <v>14</v>
      </c>
      <c r="D12" s="3" t="s">
        <v>15</v>
      </c>
      <c r="J12" s="2" t="s">
        <v>25</v>
      </c>
    </row>
    <row r="13" spans="1:19">
      <c r="D13" s="3" t="s">
        <v>16</v>
      </c>
      <c r="J13" s="3" t="s">
        <v>26</v>
      </c>
    </row>
    <row r="14" spans="1:19">
      <c r="J14" s="3" t="s">
        <v>27</v>
      </c>
      <c r="L14" s="4" t="s">
        <v>69</v>
      </c>
      <c r="M14" s="2" t="s">
        <v>71</v>
      </c>
      <c r="R14" s="4" t="s">
        <v>69</v>
      </c>
      <c r="S14" s="2" t="s">
        <v>70</v>
      </c>
    </row>
    <row r="15" spans="1:19">
      <c r="B15" s="2" t="s">
        <v>20</v>
      </c>
      <c r="J15" s="3" t="s">
        <v>28</v>
      </c>
    </row>
    <row r="16" spans="1:19">
      <c r="B16" s="2" t="s">
        <v>18</v>
      </c>
      <c r="E16" s="2">
        <v>5000000</v>
      </c>
      <c r="G16" s="8">
        <f>NOMINAL(7%,12)</f>
        <v>6.7849744648863286E-2</v>
      </c>
    </row>
    <row r="17" spans="2:17">
      <c r="B17" s="2" t="s">
        <v>19</v>
      </c>
      <c r="E17" s="2">
        <f>-E16</f>
        <v>-5000000</v>
      </c>
      <c r="G17" s="8">
        <f>G16/12</f>
        <v>5.6541453874052738E-3</v>
      </c>
      <c r="I17" s="2" t="s">
        <v>20</v>
      </c>
      <c r="J17" s="5" t="s">
        <v>32</v>
      </c>
      <c r="N17" s="2" t="s">
        <v>30</v>
      </c>
      <c r="O17" s="2" t="s">
        <v>31</v>
      </c>
    </row>
    <row r="18" spans="2:17">
      <c r="I18" s="2" t="s">
        <v>29</v>
      </c>
      <c r="L18" s="2">
        <v>10000000</v>
      </c>
      <c r="M18" s="4" t="s">
        <v>5</v>
      </c>
      <c r="N18" s="2">
        <v>5000</v>
      </c>
      <c r="O18" s="2">
        <f>L18/N18</f>
        <v>2000</v>
      </c>
    </row>
    <row r="19" spans="2:17">
      <c r="B19" s="2" t="s">
        <v>21</v>
      </c>
      <c r="I19" s="2" t="s">
        <v>19</v>
      </c>
      <c r="L19" s="2">
        <f>-L18</f>
        <v>-10000000</v>
      </c>
    </row>
    <row r="20" spans="2:17">
      <c r="B20" s="2" t="s">
        <v>18</v>
      </c>
      <c r="E20" s="2">
        <f>E16*G17</f>
        <v>28270.726937026368</v>
      </c>
    </row>
    <row r="21" spans="2:17">
      <c r="B21" s="2" t="s">
        <v>22</v>
      </c>
      <c r="E21" s="2">
        <f>-E20</f>
        <v>-28270.726937026368</v>
      </c>
      <c r="J21" s="12" t="s">
        <v>30</v>
      </c>
      <c r="K21" s="13">
        <v>4800</v>
      </c>
      <c r="L21" s="14">
        <f>K21*O18</f>
        <v>9600000</v>
      </c>
      <c r="O21" s="12" t="s">
        <v>30</v>
      </c>
      <c r="P21" s="13">
        <v>5250</v>
      </c>
      <c r="Q21" s="14">
        <f>P21*O18</f>
        <v>10500000</v>
      </c>
    </row>
    <row r="22" spans="2:17">
      <c r="I22" s="2" t="s">
        <v>21</v>
      </c>
      <c r="N22" s="2" t="s">
        <v>21</v>
      </c>
    </row>
    <row r="23" spans="2:17">
      <c r="I23" s="2" t="s">
        <v>34</v>
      </c>
      <c r="L23" s="2">
        <f>-L24</f>
        <v>400000</v>
      </c>
      <c r="N23" s="2" t="s">
        <v>29</v>
      </c>
      <c r="Q23" s="2">
        <f>Q21-L18</f>
        <v>500000</v>
      </c>
    </row>
    <row r="24" spans="2:17">
      <c r="I24" s="2" t="s">
        <v>33</v>
      </c>
      <c r="L24" s="2">
        <f>-(L18-L21)</f>
        <v>-400000</v>
      </c>
      <c r="N24" s="2" t="s">
        <v>35</v>
      </c>
      <c r="Q24" s="2">
        <f>-Q23</f>
        <v>-500000</v>
      </c>
    </row>
    <row r="26" spans="2:17">
      <c r="B26" s="2" t="s">
        <v>36</v>
      </c>
      <c r="C26" s="5" t="s">
        <v>10</v>
      </c>
    </row>
    <row r="27" spans="2:17">
      <c r="C27" s="5" t="s">
        <v>11</v>
      </c>
    </row>
    <row r="28" spans="2:17">
      <c r="C28" s="5" t="s">
        <v>17</v>
      </c>
    </row>
    <row r="30" spans="2:17">
      <c r="C30" s="2" t="s">
        <v>37</v>
      </c>
    </row>
    <row r="31" spans="2:17">
      <c r="C31" s="15" t="s">
        <v>38</v>
      </c>
      <c r="D31" s="15"/>
    </row>
    <row r="32" spans="2:17">
      <c r="C32" s="17" t="s">
        <v>39</v>
      </c>
      <c r="E32" s="2" t="s">
        <v>42</v>
      </c>
      <c r="F32" s="2" t="s">
        <v>43</v>
      </c>
      <c r="G32" s="20" t="s">
        <v>46</v>
      </c>
      <c r="H32" s="2" t="s">
        <v>47</v>
      </c>
      <c r="L32" s="2" t="s">
        <v>43</v>
      </c>
      <c r="N32" s="2" t="s">
        <v>60</v>
      </c>
    </row>
    <row r="33" spans="3:14">
      <c r="C33" s="18"/>
      <c r="D33" s="22" t="s">
        <v>41</v>
      </c>
      <c r="E33" s="2" t="s">
        <v>44</v>
      </c>
      <c r="F33" s="2" t="s">
        <v>45</v>
      </c>
      <c r="L33" s="2" t="s">
        <v>48</v>
      </c>
      <c r="N33" s="5" t="s">
        <v>49</v>
      </c>
    </row>
    <row r="34" spans="3:14">
      <c r="C34" s="19" t="s">
        <v>40</v>
      </c>
      <c r="D34" s="15"/>
    </row>
    <row r="35" spans="3:14">
      <c r="C35" s="21" t="s">
        <v>40</v>
      </c>
    </row>
    <row r="36" spans="3:14">
      <c r="C36" s="21"/>
      <c r="D36" s="22" t="s">
        <v>51</v>
      </c>
      <c r="E36" s="2" t="s">
        <v>42</v>
      </c>
      <c r="F36" s="2" t="s">
        <v>53</v>
      </c>
      <c r="G36" s="20" t="s">
        <v>55</v>
      </c>
      <c r="H36" s="2" t="s">
        <v>56</v>
      </c>
      <c r="K36" s="2" t="s">
        <v>57</v>
      </c>
      <c r="M36" s="5" t="s">
        <v>59</v>
      </c>
    </row>
    <row r="37" spans="3:14">
      <c r="C37" s="18"/>
      <c r="D37" s="22" t="s">
        <v>52</v>
      </c>
      <c r="E37" s="2" t="s">
        <v>44</v>
      </c>
      <c r="F37" s="2" t="s">
        <v>54</v>
      </c>
      <c r="M37" s="5" t="s">
        <v>49</v>
      </c>
    </row>
    <row r="38" spans="3:14">
      <c r="C38" s="19" t="s">
        <v>50</v>
      </c>
      <c r="D38" s="15"/>
      <c r="M38" s="5" t="s">
        <v>58</v>
      </c>
    </row>
    <row r="39" spans="3:14">
      <c r="C39" s="21" t="s">
        <v>61</v>
      </c>
    </row>
    <row r="40" spans="3:14">
      <c r="C40" s="16"/>
      <c r="D40" s="22" t="s">
        <v>63</v>
      </c>
      <c r="E40" s="2" t="s">
        <v>53</v>
      </c>
      <c r="G40" s="20" t="s">
        <v>23</v>
      </c>
      <c r="H40" s="2" t="s">
        <v>66</v>
      </c>
      <c r="L40" s="23" t="s">
        <v>67</v>
      </c>
    </row>
    <row r="41" spans="3:14">
      <c r="C41" s="16"/>
      <c r="D41" s="22" t="s">
        <v>64</v>
      </c>
      <c r="E41" s="2" t="s">
        <v>65</v>
      </c>
      <c r="L41" s="23" t="s">
        <v>68</v>
      </c>
    </row>
    <row r="42" spans="3:14">
      <c r="C42" s="19" t="s">
        <v>62</v>
      </c>
      <c r="D42" s="15"/>
    </row>
    <row r="44" spans="3:14">
      <c r="C44" s="22" t="s">
        <v>41</v>
      </c>
      <c r="D44" s="2" t="s">
        <v>74</v>
      </c>
      <c r="G44" s="20" t="s">
        <v>76</v>
      </c>
      <c r="H44" s="2" t="s">
        <v>77</v>
      </c>
    </row>
    <row r="45" spans="3:14">
      <c r="C45" s="22" t="s">
        <v>72</v>
      </c>
      <c r="D45" s="2" t="s">
        <v>73</v>
      </c>
    </row>
    <row r="46" spans="3:14">
      <c r="G46" s="2" t="s">
        <v>78</v>
      </c>
      <c r="I46" s="25" t="s">
        <v>81</v>
      </c>
    </row>
    <row r="47" spans="3:14">
      <c r="D47" s="5" t="s">
        <v>75</v>
      </c>
      <c r="F47" s="24" t="s">
        <v>79</v>
      </c>
      <c r="G47" s="7">
        <v>0.8</v>
      </c>
      <c r="I47" s="26">
        <v>0.5</v>
      </c>
    </row>
    <row r="48" spans="3:14">
      <c r="F48" s="24" t="s">
        <v>80</v>
      </c>
      <c r="G48" s="7">
        <v>0.2</v>
      </c>
      <c r="I48" s="27">
        <v>0.5</v>
      </c>
    </row>
    <row r="50" spans="2:24">
      <c r="G50" s="2" t="s">
        <v>82</v>
      </c>
      <c r="H50" s="2" t="s">
        <v>83</v>
      </c>
    </row>
    <row r="51" spans="2:24">
      <c r="H51" s="2" t="s">
        <v>84</v>
      </c>
    </row>
    <row r="52" spans="2:24">
      <c r="H52" s="2" t="s">
        <v>85</v>
      </c>
    </row>
    <row r="54" spans="2:24" s="28" customFormat="1" ht="5.0999999999999996" customHeight="1"/>
    <row r="55" spans="2:24">
      <c r="B55" s="2" t="s">
        <v>86</v>
      </c>
    </row>
    <row r="56" spans="2:24">
      <c r="G56" s="2" t="s">
        <v>92</v>
      </c>
    </row>
    <row r="57" spans="2:24">
      <c r="C57" s="2" t="s">
        <v>87</v>
      </c>
      <c r="E57" s="2">
        <v>10000000</v>
      </c>
      <c r="G57" s="2" t="s">
        <v>94</v>
      </c>
    </row>
    <row r="58" spans="2:24">
      <c r="C58" s="2" t="s">
        <v>88</v>
      </c>
      <c r="E58" s="2">
        <v>7500000</v>
      </c>
      <c r="G58" s="2" t="s">
        <v>95</v>
      </c>
      <c r="J58" s="2">
        <f>E57*F64</f>
        <v>6000000</v>
      </c>
    </row>
    <row r="59" spans="2:24">
      <c r="C59" s="2" t="s">
        <v>89</v>
      </c>
      <c r="E59" s="2" t="s">
        <v>90</v>
      </c>
      <c r="G59" s="3" t="s">
        <v>96</v>
      </c>
      <c r="J59" s="15">
        <f>E62</f>
        <v>4500000</v>
      </c>
    </row>
    <row r="60" spans="2:24">
      <c r="C60" s="2" t="s">
        <v>91</v>
      </c>
      <c r="E60" s="2" t="s">
        <v>92</v>
      </c>
      <c r="H60" s="2" t="s">
        <v>98</v>
      </c>
      <c r="J60" s="2">
        <f>J58-J59</f>
        <v>1500000</v>
      </c>
    </row>
    <row r="62" spans="2:24">
      <c r="C62" s="2" t="s">
        <v>93</v>
      </c>
      <c r="E62" s="2">
        <v>4500000</v>
      </c>
      <c r="N62" s="2" t="s">
        <v>104</v>
      </c>
      <c r="V62" s="2" t="s">
        <v>135</v>
      </c>
      <c r="X62" s="2" t="s">
        <v>136</v>
      </c>
    </row>
    <row r="63" spans="2:24">
      <c r="H63" s="29" t="s">
        <v>99</v>
      </c>
      <c r="I63" s="30"/>
      <c r="J63" s="30"/>
      <c r="K63" s="31">
        <f>J58</f>
        <v>6000000</v>
      </c>
      <c r="L63" s="4" t="s">
        <v>69</v>
      </c>
      <c r="M63" s="2" t="s">
        <v>102</v>
      </c>
      <c r="N63" s="2" t="s">
        <v>105</v>
      </c>
      <c r="T63" s="2" t="s">
        <v>124</v>
      </c>
    </row>
    <row r="64" spans="2:24">
      <c r="C64" s="15" t="s">
        <v>97</v>
      </c>
      <c r="E64" s="15">
        <f>E62</f>
        <v>4500000</v>
      </c>
      <c r="F64" s="7">
        <f>E64/E65</f>
        <v>0.6</v>
      </c>
      <c r="H64" s="2" t="s">
        <v>100</v>
      </c>
      <c r="K64" s="2">
        <f>-K63</f>
        <v>-6000000</v>
      </c>
      <c r="N64" s="2" t="s">
        <v>106</v>
      </c>
      <c r="T64" s="2" t="s">
        <v>125</v>
      </c>
    </row>
    <row r="65" spans="3:24">
      <c r="C65" s="2" t="s">
        <v>88</v>
      </c>
      <c r="E65" s="2">
        <f>E58</f>
        <v>7500000</v>
      </c>
      <c r="T65" s="2" t="s">
        <v>126</v>
      </c>
    </row>
    <row r="66" spans="3:24">
      <c r="H66" s="2" t="s">
        <v>101</v>
      </c>
      <c r="K66" s="2">
        <f>J59</f>
        <v>4500000</v>
      </c>
      <c r="N66" s="2" t="s">
        <v>107</v>
      </c>
      <c r="O66" s="20" t="s">
        <v>108</v>
      </c>
      <c r="P66" s="20" t="s">
        <v>109</v>
      </c>
      <c r="R66" s="20" t="s">
        <v>111</v>
      </c>
      <c r="T66" s="2" t="s">
        <v>140</v>
      </c>
      <c r="X66" s="2">
        <f>V68</f>
        <v>6000000</v>
      </c>
    </row>
    <row r="67" spans="3:24">
      <c r="H67" s="2" t="s">
        <v>103</v>
      </c>
      <c r="K67" s="2">
        <f>-K66</f>
        <v>-4500000</v>
      </c>
      <c r="P67" s="20" t="s">
        <v>110</v>
      </c>
      <c r="R67" s="20" t="s">
        <v>112</v>
      </c>
      <c r="T67" s="2" t="s">
        <v>127</v>
      </c>
    </row>
    <row r="68" spans="3:24">
      <c r="N68" s="2">
        <f>K63</f>
        <v>6000000</v>
      </c>
      <c r="P68" s="2">
        <v>5000000</v>
      </c>
      <c r="Q68" s="2" t="s">
        <v>131</v>
      </c>
      <c r="R68" s="2">
        <f>N68-P68</f>
        <v>1000000</v>
      </c>
      <c r="U68" s="2" t="s">
        <v>130</v>
      </c>
      <c r="V68" s="2">
        <f>N68</f>
        <v>6000000</v>
      </c>
    </row>
    <row r="69" spans="3:24">
      <c r="U69" s="2" t="s">
        <v>129</v>
      </c>
      <c r="V69" s="15">
        <f>-R68</f>
        <v>-1000000</v>
      </c>
    </row>
    <row r="70" spans="3:24">
      <c r="N70" s="2" t="s">
        <v>113</v>
      </c>
      <c r="Q70" s="2">
        <f>R68</f>
        <v>1000000</v>
      </c>
      <c r="V70" s="2">
        <f>SUM(V68:V69)</f>
        <v>5000000</v>
      </c>
      <c r="W70" s="2" t="s">
        <v>131</v>
      </c>
      <c r="X70" s="2">
        <v>0</v>
      </c>
    </row>
    <row r="71" spans="3:24">
      <c r="N71" s="2" t="s">
        <v>114</v>
      </c>
      <c r="Q71" s="2">
        <f>-Q70</f>
        <v>-1000000</v>
      </c>
    </row>
    <row r="72" spans="3:24">
      <c r="T72" s="2" t="s">
        <v>132</v>
      </c>
    </row>
    <row r="73" spans="3:24">
      <c r="N73" s="2" t="s">
        <v>115</v>
      </c>
      <c r="T73" s="2" t="s">
        <v>133</v>
      </c>
    </row>
    <row r="74" spans="3:24">
      <c r="N74" s="3" t="s">
        <v>116</v>
      </c>
      <c r="T74" s="2" t="s">
        <v>128</v>
      </c>
    </row>
    <row r="75" spans="3:24">
      <c r="N75" s="2" t="s">
        <v>117</v>
      </c>
      <c r="T75" s="2" t="s">
        <v>134</v>
      </c>
    </row>
    <row r="76" spans="3:24">
      <c r="N76" s="3" t="s">
        <v>118</v>
      </c>
      <c r="T76" s="2" t="s">
        <v>141</v>
      </c>
      <c r="V76" s="2">
        <f>-V69</f>
        <v>1000000</v>
      </c>
      <c r="X76" s="2">
        <f>-V76</f>
        <v>-1000000</v>
      </c>
    </row>
    <row r="78" spans="3:24">
      <c r="N78" s="1" t="s">
        <v>119</v>
      </c>
      <c r="P78" s="33" t="s">
        <v>123</v>
      </c>
      <c r="T78" s="2" t="s">
        <v>137</v>
      </c>
    </row>
    <row r="79" spans="3:24">
      <c r="N79" s="2" t="s">
        <v>120</v>
      </c>
      <c r="P79" s="32">
        <v>0.24</v>
      </c>
      <c r="T79" s="2" t="s">
        <v>138</v>
      </c>
      <c r="W79" s="2">
        <f>Q70</f>
        <v>1000000</v>
      </c>
    </row>
    <row r="80" spans="3:24">
      <c r="N80" s="2" t="s">
        <v>121</v>
      </c>
      <c r="P80" s="32">
        <v>0.12</v>
      </c>
      <c r="T80" s="9" t="s">
        <v>139</v>
      </c>
      <c r="U80" s="10"/>
      <c r="V80" s="10"/>
      <c r="W80" s="11">
        <f>-W79</f>
        <v>-1000000</v>
      </c>
    </row>
    <row r="81" spans="1:16">
      <c r="N81" s="2" t="s">
        <v>122</v>
      </c>
      <c r="P81" s="32">
        <v>0.08</v>
      </c>
    </row>
    <row r="83" spans="1:16" s="28" customFormat="1" ht="5.0999999999999996" customHeight="1"/>
    <row r="84" spans="1:16">
      <c r="A84" s="1" t="s">
        <v>142</v>
      </c>
      <c r="C84" s="2" t="s">
        <v>165</v>
      </c>
      <c r="G84" s="1" t="s">
        <v>158</v>
      </c>
      <c r="I84" s="2" t="s">
        <v>164</v>
      </c>
    </row>
    <row r="85" spans="1:16">
      <c r="C85" s="2" t="s">
        <v>166</v>
      </c>
    </row>
    <row r="87" spans="1:16">
      <c r="A87" s="2" t="s">
        <v>143</v>
      </c>
      <c r="B87" s="2" t="s">
        <v>144</v>
      </c>
      <c r="C87" s="2">
        <v>10000000</v>
      </c>
      <c r="G87" s="2" t="s">
        <v>143</v>
      </c>
      <c r="H87" s="2" t="s">
        <v>144</v>
      </c>
      <c r="I87" s="2">
        <v>10000000</v>
      </c>
    </row>
    <row r="88" spans="1:16">
      <c r="B88" s="2" t="s">
        <v>145</v>
      </c>
      <c r="H88" s="2" t="s">
        <v>159</v>
      </c>
    </row>
    <row r="90" spans="1:16">
      <c r="B90" s="2" t="s">
        <v>146</v>
      </c>
      <c r="H90" s="2" t="s">
        <v>146</v>
      </c>
    </row>
    <row r="91" spans="1:16">
      <c r="B91" s="2" t="s">
        <v>147</v>
      </c>
      <c r="C91" s="2">
        <v>50000000</v>
      </c>
      <c r="D91" s="2" t="s">
        <v>148</v>
      </c>
      <c r="H91" s="2" t="s">
        <v>147</v>
      </c>
      <c r="I91" s="2">
        <v>50000000</v>
      </c>
      <c r="J91" s="2" t="s">
        <v>148</v>
      </c>
    </row>
    <row r="93" spans="1:16">
      <c r="A93" s="2" t="s">
        <v>149</v>
      </c>
      <c r="G93" s="2" t="s">
        <v>149</v>
      </c>
    </row>
    <row r="94" spans="1:16">
      <c r="B94" s="2" t="s">
        <v>150</v>
      </c>
      <c r="E94" s="2">
        <f>C91-C87</f>
        <v>40000000</v>
      </c>
      <c r="H94" s="2" t="s">
        <v>160</v>
      </c>
      <c r="K94" s="2">
        <f>I91-I87</f>
        <v>40000000</v>
      </c>
    </row>
    <row r="95" spans="1:16">
      <c r="B95" s="2" t="s">
        <v>151</v>
      </c>
      <c r="E95" s="2">
        <f>-E94</f>
        <v>-40000000</v>
      </c>
      <c r="H95" s="2" t="s">
        <v>161</v>
      </c>
      <c r="K95" s="2">
        <f>-K94</f>
        <v>-40000000</v>
      </c>
    </row>
    <row r="97" spans="1:11">
      <c r="B97" s="2" t="s">
        <v>152</v>
      </c>
      <c r="H97" s="2" t="s">
        <v>152</v>
      </c>
    </row>
    <row r="98" spans="1:11">
      <c r="B98" s="2" t="s">
        <v>147</v>
      </c>
      <c r="C98" s="2">
        <v>5000000</v>
      </c>
      <c r="D98" s="2" t="s">
        <v>148</v>
      </c>
      <c r="H98" s="2" t="s">
        <v>147</v>
      </c>
      <c r="I98" s="2">
        <v>5000000</v>
      </c>
      <c r="J98" s="2" t="s">
        <v>148</v>
      </c>
    </row>
    <row r="100" spans="1:11">
      <c r="A100" s="2" t="s">
        <v>149</v>
      </c>
      <c r="G100" s="2" t="s">
        <v>149</v>
      </c>
    </row>
    <row r="101" spans="1:11">
      <c r="B101" s="2" t="s">
        <v>155</v>
      </c>
      <c r="E101" s="2">
        <f>-SUM(E102:E103)</f>
        <v>5000000</v>
      </c>
      <c r="H101" s="2" t="s">
        <v>162</v>
      </c>
      <c r="K101" s="2">
        <f>-K102</f>
        <v>45000000</v>
      </c>
    </row>
    <row r="102" spans="1:11">
      <c r="B102" s="2" t="s">
        <v>154</v>
      </c>
      <c r="E102" s="2">
        <f>-E95</f>
        <v>40000000</v>
      </c>
      <c r="H102" s="2" t="s">
        <v>163</v>
      </c>
      <c r="K102" s="2">
        <f>I98-I91</f>
        <v>-45000000</v>
      </c>
    </row>
    <row r="103" spans="1:11">
      <c r="B103" s="2" t="s">
        <v>153</v>
      </c>
      <c r="E103" s="2">
        <f>C98-C91</f>
        <v>-45000000</v>
      </c>
    </row>
    <row r="105" spans="1:11">
      <c r="B105" s="2" t="s">
        <v>156</v>
      </c>
    </row>
    <row r="106" spans="1:11">
      <c r="B106" s="2" t="s">
        <v>147</v>
      </c>
      <c r="C106" s="2">
        <v>20000000</v>
      </c>
      <c r="D106" s="2" t="s">
        <v>148</v>
      </c>
    </row>
    <row r="108" spans="1:11">
      <c r="A108" s="2" t="s">
        <v>149</v>
      </c>
    </row>
    <row r="109" spans="1:11">
      <c r="B109" s="2" t="s">
        <v>150</v>
      </c>
      <c r="E109" s="2">
        <f>C106-C98</f>
        <v>15000000</v>
      </c>
    </row>
    <row r="110" spans="1:11">
      <c r="B110" s="2" t="s">
        <v>151</v>
      </c>
      <c r="E110" s="2">
        <f>-SUM(E109,E111)</f>
        <v>-10000000</v>
      </c>
    </row>
    <row r="111" spans="1:11">
      <c r="B111" s="2" t="s">
        <v>157</v>
      </c>
      <c r="E111" s="2">
        <f>-E101</f>
        <v>-5000000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2478E-A887-744A-9D70-5B69B93BED9D}">
  <dimension ref="A1:AA180"/>
  <sheetViews>
    <sheetView tabSelected="1" zoomScale="130" zoomScaleNormal="130" workbookViewId="0"/>
  </sheetViews>
  <sheetFormatPr baseColWidth="10" defaultColWidth="10.875" defaultRowHeight="15.75"/>
  <cols>
    <col min="1" max="1" width="11.125" style="2" customWidth="1"/>
    <col min="2" max="2" width="11.875" style="2" customWidth="1"/>
    <col min="3" max="3" width="12.875" style="2" customWidth="1"/>
    <col min="4" max="4" width="12.375" style="2" customWidth="1"/>
    <col min="5" max="5" width="23.875" style="2" customWidth="1"/>
    <col min="6" max="6" width="11.5" style="2" bestFit="1" customWidth="1"/>
    <col min="7" max="7" width="11.125" style="2" customWidth="1"/>
    <col min="8" max="8" width="11.5" style="2" bestFit="1" customWidth="1"/>
    <col min="9" max="9" width="11.125" style="2" bestFit="1" customWidth="1"/>
    <col min="10" max="10" width="11.625" style="2" customWidth="1"/>
    <col min="11" max="11" width="12.125" style="2" customWidth="1"/>
    <col min="12" max="12" width="13" style="2" bestFit="1" customWidth="1"/>
    <col min="13" max="13" width="11.5" style="2" bestFit="1" customWidth="1"/>
    <col min="14" max="14" width="12.5" style="2" bestFit="1" customWidth="1"/>
    <col min="15" max="16" width="11.5" style="2" bestFit="1" customWidth="1"/>
    <col min="17" max="17" width="10.875" style="2"/>
    <col min="18" max="18" width="11.5" style="2" bestFit="1" customWidth="1"/>
    <col min="19" max="20" width="10.875" style="2"/>
    <col min="21" max="21" width="11.5" style="2" bestFit="1" customWidth="1"/>
    <col min="22" max="24" width="10.875" style="2"/>
    <col min="25" max="25" width="10.875" style="2" customWidth="1"/>
    <col min="26" max="27" width="11.5" style="2" bestFit="1" customWidth="1"/>
    <col min="28" max="16384" width="10.875" style="2"/>
  </cols>
  <sheetData>
    <row r="1" spans="1:16">
      <c r="A1" s="1" t="s">
        <v>0</v>
      </c>
    </row>
    <row r="3" spans="1:16">
      <c r="A3" s="1" t="s">
        <v>23</v>
      </c>
      <c r="B3" s="2" t="s">
        <v>167</v>
      </c>
      <c r="C3" s="2" t="s">
        <v>168</v>
      </c>
    </row>
    <row r="5" spans="1:16">
      <c r="D5" s="2" t="s">
        <v>169</v>
      </c>
      <c r="E5" s="2" t="s">
        <v>170</v>
      </c>
      <c r="F5" s="2" t="s">
        <v>171</v>
      </c>
      <c r="G5" s="2" t="s">
        <v>172</v>
      </c>
      <c r="N5" s="2" t="s">
        <v>173</v>
      </c>
    </row>
    <row r="6" spans="1:16">
      <c r="B6" s="2" t="s">
        <v>174</v>
      </c>
      <c r="C6" s="2" t="s">
        <v>175</v>
      </c>
      <c r="D6" s="2">
        <v>50000000</v>
      </c>
      <c r="E6" s="2" t="s">
        <v>176</v>
      </c>
      <c r="F6" s="2">
        <f>D6+F11</f>
        <v>43500000</v>
      </c>
      <c r="G6" s="3" t="s">
        <v>26</v>
      </c>
      <c r="J6" s="2" t="s">
        <v>177</v>
      </c>
      <c r="N6" s="2">
        <v>43500000</v>
      </c>
      <c r="P6" s="2">
        <f>F6-N6</f>
        <v>0</v>
      </c>
    </row>
    <row r="7" spans="1:16">
      <c r="B7" s="2" t="s">
        <v>178</v>
      </c>
      <c r="C7" s="2" t="s">
        <v>179</v>
      </c>
      <c r="D7" s="2">
        <v>90000000</v>
      </c>
      <c r="E7" s="2" t="s">
        <v>180</v>
      </c>
      <c r="F7" s="2">
        <f>D7+F13</f>
        <v>100000000</v>
      </c>
      <c r="G7" s="3" t="s">
        <v>181</v>
      </c>
      <c r="J7" s="2" t="s">
        <v>182</v>
      </c>
      <c r="L7" s="2" t="s">
        <v>183</v>
      </c>
      <c r="M7" s="2">
        <v>100000000</v>
      </c>
      <c r="O7" s="2">
        <f>F7-M7</f>
        <v>0</v>
      </c>
    </row>
    <row r="8" spans="1:16">
      <c r="L8" s="2" t="s">
        <v>184</v>
      </c>
      <c r="M8" s="2">
        <v>75000000</v>
      </c>
    </row>
    <row r="9" spans="1:16">
      <c r="B9" s="2" t="s">
        <v>174</v>
      </c>
      <c r="C9" s="2" t="s">
        <v>185</v>
      </c>
    </row>
    <row r="10" spans="1:16">
      <c r="C10" s="2" t="s">
        <v>186</v>
      </c>
      <c r="F10" s="2">
        <f>D6-N6</f>
        <v>6500000</v>
      </c>
    </row>
    <row r="11" spans="1:16">
      <c r="C11" s="2" t="s">
        <v>187</v>
      </c>
      <c r="F11" s="2">
        <f>-F10</f>
        <v>-6500000</v>
      </c>
    </row>
    <row r="13" spans="1:16">
      <c r="B13" s="2" t="s">
        <v>188</v>
      </c>
      <c r="C13" s="2" t="s">
        <v>189</v>
      </c>
      <c r="F13" s="2">
        <f>M7-D7</f>
        <v>10000000</v>
      </c>
    </row>
    <row r="14" spans="1:16">
      <c r="C14" s="2" t="s">
        <v>190</v>
      </c>
      <c r="F14" s="2">
        <f>-F13</f>
        <v>-10000000</v>
      </c>
    </row>
    <row r="16" spans="1:16">
      <c r="B16" s="2" t="s">
        <v>191</v>
      </c>
      <c r="C16" s="2" t="s">
        <v>192</v>
      </c>
      <c r="F16" s="2">
        <f>D7-M8</f>
        <v>15000000</v>
      </c>
    </row>
    <row r="17" spans="1:27">
      <c r="C17" s="2" t="s">
        <v>193</v>
      </c>
      <c r="F17" s="2">
        <f>-F16</f>
        <v>-15000000</v>
      </c>
    </row>
    <row r="19" spans="1:27">
      <c r="A19" s="1" t="s">
        <v>194</v>
      </c>
      <c r="H19" s="1" t="s">
        <v>195</v>
      </c>
      <c r="M19" s="1" t="s">
        <v>196</v>
      </c>
      <c r="W19" s="1" t="s">
        <v>197</v>
      </c>
    </row>
    <row r="20" spans="1:27">
      <c r="B20" s="2" t="s">
        <v>198</v>
      </c>
      <c r="D20" s="2" t="s">
        <v>199</v>
      </c>
      <c r="H20" s="2" t="s">
        <v>200</v>
      </c>
      <c r="M20" s="2" t="s">
        <v>200</v>
      </c>
      <c r="W20" s="2" t="s">
        <v>200</v>
      </c>
    </row>
    <row r="21" spans="1:27">
      <c r="E21" s="2" t="s">
        <v>201</v>
      </c>
      <c r="H21" s="2" t="s">
        <v>171</v>
      </c>
      <c r="M21" s="2" t="s">
        <v>171</v>
      </c>
      <c r="W21" s="2" t="s">
        <v>171</v>
      </c>
    </row>
    <row r="22" spans="1:27">
      <c r="H22" s="2">
        <v>43000000</v>
      </c>
      <c r="M22" s="2">
        <v>43000000</v>
      </c>
      <c r="W22" s="2">
        <v>43000000</v>
      </c>
    </row>
    <row r="23" spans="1:27">
      <c r="H23" s="2" t="s">
        <v>202</v>
      </c>
      <c r="M23" s="2" t="s">
        <v>203</v>
      </c>
      <c r="W23" s="2" t="s">
        <v>204</v>
      </c>
    </row>
    <row r="24" spans="1:27">
      <c r="M24" s="2" t="s">
        <v>205</v>
      </c>
      <c r="O24" s="2">
        <v>15000000</v>
      </c>
    </row>
    <row r="25" spans="1:27">
      <c r="M25" s="2" t="s">
        <v>206</v>
      </c>
      <c r="W25" s="2" t="s">
        <v>207</v>
      </c>
      <c r="AA25" s="2">
        <f>W22</f>
        <v>43000000</v>
      </c>
    </row>
    <row r="26" spans="1:27">
      <c r="W26" s="2" t="s">
        <v>208</v>
      </c>
      <c r="AA26" s="2">
        <f>-AA25</f>
        <v>-43000000</v>
      </c>
    </row>
    <row r="27" spans="1:27">
      <c r="G27" s="2" t="s">
        <v>209</v>
      </c>
      <c r="K27" s="2">
        <f>H22</f>
        <v>43000000</v>
      </c>
      <c r="M27" s="2" t="s">
        <v>210</v>
      </c>
    </row>
    <row r="28" spans="1:27">
      <c r="G28" s="2" t="s">
        <v>208</v>
      </c>
      <c r="K28" s="2">
        <f>-K27</f>
        <v>-43000000</v>
      </c>
    </row>
    <row r="29" spans="1:27">
      <c r="G29" s="2" t="s">
        <v>211</v>
      </c>
      <c r="K29" s="2">
        <f>K27</f>
        <v>43000000</v>
      </c>
      <c r="M29" s="2" t="s">
        <v>205</v>
      </c>
      <c r="R29" s="2" t="s">
        <v>206</v>
      </c>
    </row>
    <row r="30" spans="1:27">
      <c r="G30" s="2" t="s">
        <v>212</v>
      </c>
      <c r="K30" s="2">
        <f>-K29</f>
        <v>-43000000</v>
      </c>
      <c r="M30" s="2" t="s">
        <v>213</v>
      </c>
      <c r="P30" s="2">
        <f>O24</f>
        <v>15000000</v>
      </c>
      <c r="R30" s="2" t="s">
        <v>209</v>
      </c>
      <c r="U30" s="2">
        <f>M22</f>
        <v>43000000</v>
      </c>
    </row>
    <row r="31" spans="1:27">
      <c r="M31" s="2" t="s">
        <v>214</v>
      </c>
      <c r="P31" s="2">
        <f>-P30</f>
        <v>-15000000</v>
      </c>
      <c r="R31" s="2" t="s">
        <v>215</v>
      </c>
      <c r="U31" s="2">
        <f>-U30</f>
        <v>-43000000</v>
      </c>
    </row>
    <row r="32" spans="1:27">
      <c r="S32" s="2" t="s">
        <v>216</v>
      </c>
    </row>
    <row r="33" spans="1:22">
      <c r="D33" s="2" t="s">
        <v>217</v>
      </c>
    </row>
    <row r="34" spans="1:22">
      <c r="E34" s="2" t="s">
        <v>218</v>
      </c>
      <c r="O34" s="2" t="s">
        <v>219</v>
      </c>
      <c r="S34" s="2" t="s">
        <v>220</v>
      </c>
    </row>
    <row r="35" spans="1:22">
      <c r="D35" s="2" t="s">
        <v>221</v>
      </c>
      <c r="G35" s="2" t="s">
        <v>222</v>
      </c>
      <c r="J35" s="2" t="s">
        <v>223</v>
      </c>
      <c r="M35" s="2">
        <v>23450000</v>
      </c>
      <c r="O35" s="2" t="s">
        <v>224</v>
      </c>
      <c r="S35" s="2" t="s">
        <v>225</v>
      </c>
      <c r="V35" s="2">
        <f>Q36</f>
        <v>12767222.222222222</v>
      </c>
    </row>
    <row r="36" spans="1:22">
      <c r="J36" s="2" t="s">
        <v>226</v>
      </c>
      <c r="M36" s="2">
        <v>-18000000</v>
      </c>
      <c r="Q36" s="2">
        <f>M35*Q37</f>
        <v>12767222.222222222</v>
      </c>
      <c r="S36" s="2" t="s">
        <v>227</v>
      </c>
      <c r="V36" s="2">
        <f>M37</f>
        <v>-9800000</v>
      </c>
    </row>
    <row r="37" spans="1:22">
      <c r="D37" s="2" t="s">
        <v>228</v>
      </c>
      <c r="J37" s="2" t="s">
        <v>229</v>
      </c>
      <c r="M37" s="2">
        <v>-9800000</v>
      </c>
      <c r="O37" s="2" t="s">
        <v>230</v>
      </c>
      <c r="Q37" s="34">
        <f>M37/M36</f>
        <v>0.5444444444444444</v>
      </c>
      <c r="U37" s="1" t="s">
        <v>231</v>
      </c>
      <c r="V37" s="1">
        <f>SUM(V35:V36)</f>
        <v>2967222.222222222</v>
      </c>
    </row>
    <row r="38" spans="1:22">
      <c r="E38" s="2" t="s">
        <v>232</v>
      </c>
      <c r="J38" s="2" t="s">
        <v>233</v>
      </c>
    </row>
    <row r="39" spans="1:22">
      <c r="E39" s="2" t="s">
        <v>234</v>
      </c>
      <c r="J39" s="1" t="s">
        <v>235</v>
      </c>
      <c r="K39" s="1"/>
      <c r="L39" s="1"/>
      <c r="M39" s="1">
        <f>SUM(M35:M36)</f>
        <v>5450000</v>
      </c>
    </row>
    <row r="40" spans="1:22">
      <c r="E40" s="2" t="s">
        <v>236</v>
      </c>
    </row>
    <row r="41" spans="1:22">
      <c r="G41" s="2" t="s">
        <v>237</v>
      </c>
      <c r="J41" s="2" t="s">
        <v>223</v>
      </c>
      <c r="M41" s="2">
        <v>23450000</v>
      </c>
    </row>
    <row r="42" spans="1:22">
      <c r="J42" s="2" t="s">
        <v>226</v>
      </c>
      <c r="M42" s="2">
        <v>0</v>
      </c>
    </row>
    <row r="43" spans="1:22">
      <c r="J43" s="2" t="s">
        <v>229</v>
      </c>
      <c r="M43" s="2">
        <v>-9800000</v>
      </c>
      <c r="N43" s="2" t="s">
        <v>238</v>
      </c>
      <c r="P43" s="2" t="s">
        <v>239</v>
      </c>
      <c r="Q43" s="2" t="s">
        <v>240</v>
      </c>
    </row>
    <row r="44" spans="1:22">
      <c r="J44" s="2" t="s">
        <v>241</v>
      </c>
      <c r="P44" s="2" t="s">
        <v>242</v>
      </c>
      <c r="Q44" s="3" t="s">
        <v>5</v>
      </c>
      <c r="R44" s="2" t="s">
        <v>220</v>
      </c>
    </row>
    <row r="45" spans="1:22">
      <c r="J45" s="1" t="s">
        <v>235</v>
      </c>
      <c r="K45" s="1"/>
      <c r="L45" s="1"/>
      <c r="M45" s="1" t="s">
        <v>243</v>
      </c>
      <c r="R45" s="2" t="s">
        <v>225</v>
      </c>
      <c r="U45" s="2">
        <f>-U46</f>
        <v>9800000</v>
      </c>
    </row>
    <row r="46" spans="1:22">
      <c r="R46" s="2" t="s">
        <v>227</v>
      </c>
      <c r="U46" s="2">
        <f>M43</f>
        <v>-9800000</v>
      </c>
    </row>
    <row r="47" spans="1:22">
      <c r="A47" s="1" t="s">
        <v>244</v>
      </c>
      <c r="T47" s="1" t="s">
        <v>231</v>
      </c>
      <c r="U47" s="1">
        <f>SUM(U45:U46)</f>
        <v>0</v>
      </c>
    </row>
    <row r="49" spans="1:15">
      <c r="B49" s="1" t="s">
        <v>195</v>
      </c>
    </row>
    <row r="50" spans="1:15">
      <c r="B50" s="2" t="s">
        <v>200</v>
      </c>
    </row>
    <row r="51" spans="1:15">
      <c r="B51" s="2" t="s">
        <v>171</v>
      </c>
    </row>
    <row r="52" spans="1:15">
      <c r="B52" s="2">
        <v>43000000</v>
      </c>
    </row>
    <row r="53" spans="1:15">
      <c r="B53" s="2" t="s">
        <v>245</v>
      </c>
    </row>
    <row r="55" spans="1:15">
      <c r="A55" s="1" t="s">
        <v>23</v>
      </c>
      <c r="B55" s="2" t="s">
        <v>209</v>
      </c>
      <c r="E55" s="2">
        <f>B52</f>
        <v>43000000</v>
      </c>
      <c r="F55" s="2" t="s">
        <v>25</v>
      </c>
      <c r="H55" s="3" t="s">
        <v>26</v>
      </c>
      <c r="K55" s="2" t="s">
        <v>246</v>
      </c>
    </row>
    <row r="56" spans="1:15">
      <c r="A56" s="1"/>
      <c r="H56" s="3" t="s">
        <v>27</v>
      </c>
      <c r="K56" s="2" t="s">
        <v>247</v>
      </c>
    </row>
    <row r="57" spans="1:15">
      <c r="A57" s="1" t="s">
        <v>198</v>
      </c>
      <c r="B57" s="2" t="s">
        <v>208</v>
      </c>
      <c r="E57" s="2">
        <f>-E55</f>
        <v>-43000000</v>
      </c>
    </row>
    <row r="58" spans="1:15">
      <c r="H58" s="2" t="s">
        <v>248</v>
      </c>
    </row>
    <row r="59" spans="1:15">
      <c r="H59" s="2" t="s">
        <v>249</v>
      </c>
      <c r="J59" s="2" t="s">
        <v>250</v>
      </c>
      <c r="K59" s="2" t="s">
        <v>251</v>
      </c>
      <c r="O59" s="2" t="s">
        <v>242</v>
      </c>
    </row>
    <row r="60" spans="1:15">
      <c r="J60" s="2" t="s">
        <v>252</v>
      </c>
      <c r="K60" s="2" t="s">
        <v>253</v>
      </c>
    </row>
    <row r="61" spans="1:15">
      <c r="K61" s="2" t="s">
        <v>254</v>
      </c>
      <c r="L61" s="2" t="s">
        <v>255</v>
      </c>
      <c r="O61" s="2">
        <f>E55*50%</f>
        <v>21500000</v>
      </c>
    </row>
    <row r="62" spans="1:15">
      <c r="L62" s="3" t="s">
        <v>256</v>
      </c>
    </row>
    <row r="63" spans="1:15">
      <c r="K63" s="2" t="s">
        <v>257</v>
      </c>
      <c r="L63" s="2" t="s">
        <v>255</v>
      </c>
      <c r="O63" s="2">
        <v>0</v>
      </c>
    </row>
    <row r="65" spans="2:19">
      <c r="K65" s="2" t="s">
        <v>254</v>
      </c>
      <c r="L65" s="2" t="s">
        <v>258</v>
      </c>
      <c r="O65" s="2">
        <f>E55-O61</f>
        <v>21500000</v>
      </c>
      <c r="Q65" s="2" t="s">
        <v>259</v>
      </c>
    </row>
    <row r="66" spans="2:19">
      <c r="L66" s="2" t="s">
        <v>260</v>
      </c>
      <c r="O66" s="2">
        <f>-O65</f>
        <v>-21500000</v>
      </c>
      <c r="Q66" s="2" t="s">
        <v>261</v>
      </c>
      <c r="R66" s="2">
        <f>E55+O66</f>
        <v>21500000</v>
      </c>
    </row>
    <row r="68" spans="2:19">
      <c r="K68" s="2" t="s">
        <v>257</v>
      </c>
      <c r="L68" s="2" t="s">
        <v>258</v>
      </c>
      <c r="O68" s="2">
        <f>E55-O63</f>
        <v>43000000</v>
      </c>
    </row>
    <row r="69" spans="2:19">
      <c r="L69" s="2" t="s">
        <v>260</v>
      </c>
      <c r="O69" s="2">
        <f>-O68</f>
        <v>-43000000</v>
      </c>
      <c r="Q69" s="2" t="s">
        <v>261</v>
      </c>
      <c r="R69" s="2">
        <f>E55+O69</f>
        <v>0</v>
      </c>
    </row>
    <row r="71" spans="2:19">
      <c r="H71" s="2" t="s">
        <v>262</v>
      </c>
    </row>
    <row r="72" spans="2:19">
      <c r="H72" s="2" t="s">
        <v>263</v>
      </c>
    </row>
    <row r="74" spans="2:19">
      <c r="H74" s="2" t="s">
        <v>264</v>
      </c>
      <c r="J74" s="2" t="s">
        <v>265</v>
      </c>
    </row>
    <row r="75" spans="2:19">
      <c r="J75" s="2" t="s">
        <v>266</v>
      </c>
    </row>
    <row r="77" spans="2:19">
      <c r="H77" s="2" t="s">
        <v>267</v>
      </c>
      <c r="J77" s="2" t="s">
        <v>268</v>
      </c>
    </row>
    <row r="79" spans="2:19">
      <c r="B79" s="2" t="s">
        <v>269</v>
      </c>
      <c r="E79" s="2" t="s">
        <v>270</v>
      </c>
      <c r="L79" s="2" t="s">
        <v>271</v>
      </c>
      <c r="O79" s="2" t="s">
        <v>272</v>
      </c>
    </row>
    <row r="80" spans="2:19">
      <c r="E80" s="2" t="s">
        <v>258</v>
      </c>
      <c r="H80" s="2">
        <f>O68</f>
        <v>43000000</v>
      </c>
      <c r="O80" s="2" t="s">
        <v>258</v>
      </c>
      <c r="R80" s="2">
        <f>H80</f>
        <v>43000000</v>
      </c>
      <c r="S80" s="2" t="s">
        <v>240</v>
      </c>
    </row>
    <row r="81" spans="1:19">
      <c r="E81" s="2" t="s">
        <v>260</v>
      </c>
      <c r="H81" s="2">
        <f>-H80</f>
        <v>-43000000</v>
      </c>
      <c r="O81" s="2" t="s">
        <v>260</v>
      </c>
      <c r="R81" s="2">
        <f>-R80</f>
        <v>-43000000</v>
      </c>
    </row>
    <row r="83" spans="1:19">
      <c r="E83" s="2" t="s">
        <v>273</v>
      </c>
      <c r="H83" s="2">
        <f>-H81</f>
        <v>43000000</v>
      </c>
      <c r="O83" s="2" t="s">
        <v>274</v>
      </c>
    </row>
    <row r="84" spans="1:19">
      <c r="E84" s="2" t="s">
        <v>212</v>
      </c>
      <c r="H84" s="2">
        <f>-H83</f>
        <v>-43000000</v>
      </c>
      <c r="O84" s="2" t="s">
        <v>273</v>
      </c>
      <c r="R84" s="2">
        <f>-R81</f>
        <v>43000000</v>
      </c>
    </row>
    <row r="85" spans="1:19">
      <c r="O85" s="2" t="s">
        <v>275</v>
      </c>
      <c r="R85" s="2">
        <f>-R80</f>
        <v>-43000000</v>
      </c>
      <c r="S85" s="2" t="s">
        <v>276</v>
      </c>
    </row>
    <row r="86" spans="1:19">
      <c r="E86" s="2" t="s">
        <v>277</v>
      </c>
      <c r="J86" s="2">
        <v>40000000</v>
      </c>
    </row>
    <row r="87" spans="1:19">
      <c r="O87" s="2" t="s">
        <v>278</v>
      </c>
      <c r="R87" s="2">
        <f>-R88</f>
        <v>43000000</v>
      </c>
    </row>
    <row r="88" spans="1:19">
      <c r="E88" s="2" t="s">
        <v>278</v>
      </c>
      <c r="H88" s="2">
        <f>J86</f>
        <v>40000000</v>
      </c>
      <c r="O88" s="2" t="s">
        <v>212</v>
      </c>
      <c r="R88" s="2">
        <f>R85</f>
        <v>-43000000</v>
      </c>
    </row>
    <row r="89" spans="1:19">
      <c r="E89" s="2" t="s">
        <v>279</v>
      </c>
      <c r="H89" s="2">
        <f>-H88</f>
        <v>-40000000</v>
      </c>
    </row>
    <row r="91" spans="1:19">
      <c r="A91" s="1" t="s">
        <v>280</v>
      </c>
    </row>
    <row r="92" spans="1:19">
      <c r="A92" s="2" t="s">
        <v>281</v>
      </c>
      <c r="B92" s="2" t="s">
        <v>282</v>
      </c>
      <c r="D92" s="2" t="s">
        <v>195</v>
      </c>
    </row>
    <row r="93" spans="1:19">
      <c r="D93" s="2" t="s">
        <v>283</v>
      </c>
      <c r="F93" s="2">
        <v>46700000</v>
      </c>
    </row>
    <row r="94" spans="1:19">
      <c r="D94" s="2" t="s">
        <v>284</v>
      </c>
      <c r="F94" s="2">
        <f>F93*19%</f>
        <v>8873000</v>
      </c>
      <c r="G94" s="2" t="s">
        <v>285</v>
      </c>
    </row>
    <row r="95" spans="1:19">
      <c r="D95" s="2" t="s">
        <v>286</v>
      </c>
      <c r="F95" s="2">
        <v>3500000</v>
      </c>
    </row>
    <row r="96" spans="1:19">
      <c r="D96" s="2" t="s">
        <v>287</v>
      </c>
      <c r="F96" s="2">
        <f>-F93*4.5%</f>
        <v>-2101500</v>
      </c>
    </row>
    <row r="97" spans="4:14">
      <c r="D97" s="2" t="s">
        <v>288</v>
      </c>
      <c r="G97" s="2">
        <v>-5000000</v>
      </c>
    </row>
    <row r="98" spans="4:14">
      <c r="D98" s="1" t="s">
        <v>289</v>
      </c>
      <c r="E98" s="1"/>
      <c r="F98" s="1">
        <f>SUM(F93,F95:F96)</f>
        <v>48098500</v>
      </c>
    </row>
    <row r="99" spans="4:14">
      <c r="D99" s="2" t="s">
        <v>30</v>
      </c>
      <c r="F99" s="2">
        <v>550</v>
      </c>
      <c r="H99" s="2">
        <f>G97/F99</f>
        <v>-9090.9090909090901</v>
      </c>
    </row>
    <row r="100" spans="4:14">
      <c r="D100" s="1" t="s">
        <v>290</v>
      </c>
      <c r="E100" s="1"/>
      <c r="F100" s="1">
        <f>F98/F99</f>
        <v>87451.818181818177</v>
      </c>
    </row>
    <row r="102" spans="4:14">
      <c r="D102" s="2" t="s">
        <v>291</v>
      </c>
    </row>
    <row r="103" spans="4:14">
      <c r="D103" s="2" t="s">
        <v>292</v>
      </c>
      <c r="F103" s="2">
        <v>400</v>
      </c>
      <c r="G103" s="2">
        <f>F103*F100</f>
        <v>34980727.272727273</v>
      </c>
      <c r="H103" s="2" t="s">
        <v>293</v>
      </c>
      <c r="K103" s="2">
        <f>H99*F103</f>
        <v>-3636363.6363636362</v>
      </c>
      <c r="L103" s="2" t="s">
        <v>294</v>
      </c>
      <c r="N103" s="2">
        <f>G103+K103</f>
        <v>31344363.636363637</v>
      </c>
    </row>
    <row r="104" spans="4:14">
      <c r="D104" s="2" t="s">
        <v>295</v>
      </c>
      <c r="F104" s="2">
        <v>150</v>
      </c>
      <c r="G104" s="2">
        <f>F104*F100</f>
        <v>13117772.727272727</v>
      </c>
      <c r="H104" s="2" t="s">
        <v>296</v>
      </c>
      <c r="K104" s="2">
        <f>H99*F104</f>
        <v>-1363636.3636363635</v>
      </c>
      <c r="L104" s="2" t="s">
        <v>297</v>
      </c>
      <c r="N104" s="2">
        <f>G104+K104</f>
        <v>11754136.363636363</v>
      </c>
    </row>
    <row r="105" spans="4:14">
      <c r="G105" s="1">
        <f>SUM(G103:G104)</f>
        <v>48098500</v>
      </c>
      <c r="N105" s="1">
        <f>SUM(N103:N104)</f>
        <v>43098500</v>
      </c>
    </row>
    <row r="106" spans="4:14">
      <c r="D106" s="1" t="s">
        <v>298</v>
      </c>
    </row>
    <row r="107" spans="4:14">
      <c r="D107" s="2" t="s">
        <v>299</v>
      </c>
    </row>
    <row r="108" spans="4:14">
      <c r="D108" s="3" t="s">
        <v>300</v>
      </c>
      <c r="G108" s="2" t="s">
        <v>279</v>
      </c>
      <c r="I108" s="2">
        <f>G97</f>
        <v>-5000000</v>
      </c>
    </row>
    <row r="109" spans="4:14">
      <c r="D109" s="3" t="s">
        <v>301</v>
      </c>
    </row>
    <row r="110" spans="4:14">
      <c r="D110" s="3" t="s">
        <v>302</v>
      </c>
    </row>
    <row r="112" spans="4:14">
      <c r="D112" s="2" t="s">
        <v>196</v>
      </c>
    </row>
    <row r="113" spans="4:13">
      <c r="D113" s="2" t="s">
        <v>303</v>
      </c>
      <c r="H113" s="2" t="s">
        <v>304</v>
      </c>
    </row>
    <row r="114" spans="4:13">
      <c r="D114" s="2" t="s">
        <v>291</v>
      </c>
      <c r="F114" s="2">
        <f>F98</f>
        <v>48098500</v>
      </c>
      <c r="H114" s="2" t="s">
        <v>305</v>
      </c>
      <c r="L114" s="2">
        <v>50000000</v>
      </c>
    </row>
    <row r="115" spans="4:13">
      <c r="H115" s="3" t="s">
        <v>306</v>
      </c>
      <c r="L115" s="2">
        <v>0</v>
      </c>
    </row>
    <row r="116" spans="4:13">
      <c r="E116" s="1" t="s">
        <v>307</v>
      </c>
      <c r="F116" s="1">
        <f>F114</f>
        <v>48098500</v>
      </c>
      <c r="H116" s="1" t="s">
        <v>308</v>
      </c>
      <c r="I116" s="1"/>
      <c r="J116" s="1"/>
      <c r="K116" s="1"/>
      <c r="L116" s="1">
        <f>SUM(L114:L115)</f>
        <v>50000000</v>
      </c>
    </row>
    <row r="117" spans="4:13">
      <c r="F117" s="20" t="s">
        <v>309</v>
      </c>
      <c r="G117" s="20" t="s">
        <v>310</v>
      </c>
    </row>
    <row r="119" spans="4:13">
      <c r="D119" s="2" t="s">
        <v>311</v>
      </c>
    </row>
    <row r="120" spans="4:13">
      <c r="D120" s="2" t="s">
        <v>303</v>
      </c>
      <c r="H120" s="2" t="s">
        <v>304</v>
      </c>
    </row>
    <row r="121" spans="4:13">
      <c r="D121" s="2" t="s">
        <v>291</v>
      </c>
      <c r="F121" s="2">
        <f>F114</f>
        <v>48098500</v>
      </c>
      <c r="H121" s="2" t="s">
        <v>305</v>
      </c>
      <c r="L121" s="2">
        <v>50000000</v>
      </c>
    </row>
    <row r="122" spans="4:13">
      <c r="H122" s="3" t="s">
        <v>306</v>
      </c>
      <c r="L122" s="2">
        <f>-2000000-1300000</f>
        <v>-3300000</v>
      </c>
      <c r="M122" s="3" t="s">
        <v>312</v>
      </c>
    </row>
    <row r="123" spans="4:13">
      <c r="E123" s="1" t="s">
        <v>307</v>
      </c>
      <c r="F123" s="1">
        <f>F121</f>
        <v>48098500</v>
      </c>
      <c r="H123" s="1" t="s">
        <v>308</v>
      </c>
      <c r="I123" s="1"/>
      <c r="J123" s="1"/>
      <c r="K123" s="1"/>
      <c r="L123" s="1">
        <f>SUM(L121:L122)</f>
        <v>46700000</v>
      </c>
    </row>
    <row r="124" spans="4:13">
      <c r="F124" s="20"/>
      <c r="G124" s="20" t="s">
        <v>310</v>
      </c>
      <c r="L124" s="2" t="s">
        <v>313</v>
      </c>
    </row>
    <row r="126" spans="4:13">
      <c r="E126" s="2" t="s">
        <v>314</v>
      </c>
      <c r="H126" s="2">
        <f>F123-L123</f>
        <v>1398500</v>
      </c>
    </row>
    <row r="127" spans="4:13">
      <c r="E127" s="2" t="s">
        <v>315</v>
      </c>
      <c r="H127" s="2">
        <f>-H126</f>
        <v>-1398500</v>
      </c>
    </row>
    <row r="129" spans="1:14">
      <c r="E129" s="1" t="s">
        <v>307</v>
      </c>
      <c r="F129" s="1">
        <f>F123+H127</f>
        <v>46700000</v>
      </c>
    </row>
    <row r="131" spans="1:14">
      <c r="A131" s="1" t="s">
        <v>316</v>
      </c>
      <c r="D131" s="2" t="s">
        <v>317</v>
      </c>
    </row>
    <row r="132" spans="1:14">
      <c r="C132" s="2" t="s">
        <v>195</v>
      </c>
    </row>
    <row r="133" spans="1:14">
      <c r="B133" s="2" t="s">
        <v>144</v>
      </c>
      <c r="C133" s="2">
        <v>500000000</v>
      </c>
      <c r="I133" s="35" t="s">
        <v>318</v>
      </c>
      <c r="J133" s="36"/>
      <c r="K133" s="37" t="s">
        <v>319</v>
      </c>
    </row>
    <row r="134" spans="1:14">
      <c r="I134" s="38">
        <v>600000000</v>
      </c>
      <c r="J134" s="39"/>
      <c r="K134" s="40"/>
    </row>
    <row r="135" spans="1:14">
      <c r="C135" s="1" t="s">
        <v>320</v>
      </c>
      <c r="E135" s="2" t="s">
        <v>321</v>
      </c>
      <c r="I135" s="2" t="s">
        <v>322</v>
      </c>
    </row>
    <row r="136" spans="1:14">
      <c r="C136" s="1"/>
      <c r="I136" s="2" t="s">
        <v>323</v>
      </c>
    </row>
    <row r="137" spans="1:14">
      <c r="A137" s="2" t="s">
        <v>324</v>
      </c>
      <c r="E137" s="2" t="s">
        <v>325</v>
      </c>
      <c r="I137" s="2" t="s">
        <v>326</v>
      </c>
    </row>
    <row r="139" spans="1:14">
      <c r="C139" s="1" t="s">
        <v>145</v>
      </c>
      <c r="E139" s="2" t="s">
        <v>327</v>
      </c>
      <c r="I139" s="2" t="s">
        <v>328</v>
      </c>
    </row>
    <row r="140" spans="1:14">
      <c r="E140" s="2" t="s">
        <v>329</v>
      </c>
      <c r="J140" s="2" t="s">
        <v>330</v>
      </c>
      <c r="N140" s="2">
        <f>I134-C133</f>
        <v>100000000</v>
      </c>
    </row>
    <row r="141" spans="1:14">
      <c r="J141" s="2" t="s">
        <v>331</v>
      </c>
      <c r="N141" s="2">
        <f>-N140</f>
        <v>-100000000</v>
      </c>
    </row>
    <row r="143" spans="1:14">
      <c r="J143" s="2" t="s">
        <v>332</v>
      </c>
    </row>
    <row r="144" spans="1:14">
      <c r="K144" s="2" t="s">
        <v>333</v>
      </c>
    </row>
    <row r="145" spans="5:14">
      <c r="K145" s="2" t="s">
        <v>334</v>
      </c>
    </row>
    <row r="148" spans="5:14">
      <c r="F148" s="2" t="s">
        <v>335</v>
      </c>
    </row>
    <row r="150" spans="5:14">
      <c r="I150" s="2" t="s">
        <v>328</v>
      </c>
    </row>
    <row r="151" spans="5:14">
      <c r="E151" s="2" t="s">
        <v>147</v>
      </c>
      <c r="F151" s="2">
        <v>0</v>
      </c>
      <c r="I151" s="2" t="s">
        <v>174</v>
      </c>
      <c r="J151" s="2" t="s">
        <v>336</v>
      </c>
      <c r="N151" s="2">
        <f>-SUM(N152:N153)</f>
        <v>500000000</v>
      </c>
    </row>
    <row r="152" spans="5:14">
      <c r="J152" s="2" t="s">
        <v>337</v>
      </c>
      <c r="N152" s="2">
        <f>-N141</f>
        <v>100000000</v>
      </c>
    </row>
    <row r="153" spans="5:14">
      <c r="J153" s="2" t="s">
        <v>338</v>
      </c>
      <c r="N153" s="2">
        <f>-I134</f>
        <v>-600000000</v>
      </c>
    </row>
    <row r="155" spans="5:14">
      <c r="E155" s="2" t="s">
        <v>147</v>
      </c>
      <c r="F155" s="2">
        <v>650000000</v>
      </c>
      <c r="I155" s="2" t="s">
        <v>178</v>
      </c>
      <c r="J155" s="2" t="s">
        <v>330</v>
      </c>
      <c r="N155" s="2">
        <f>F155-I134</f>
        <v>50000000</v>
      </c>
    </row>
    <row r="156" spans="5:14">
      <c r="J156" s="2" t="s">
        <v>331</v>
      </c>
      <c r="N156" s="2">
        <f>-N155</f>
        <v>-50000000</v>
      </c>
    </row>
    <row r="158" spans="5:14">
      <c r="E158" s="2" t="s">
        <v>147</v>
      </c>
      <c r="F158" s="2">
        <v>550000000</v>
      </c>
      <c r="I158" s="2" t="s">
        <v>339</v>
      </c>
      <c r="J158" s="2" t="s">
        <v>331</v>
      </c>
      <c r="N158" s="2">
        <f>-N159</f>
        <v>50000000</v>
      </c>
    </row>
    <row r="159" spans="5:14">
      <c r="J159" s="2" t="s">
        <v>338</v>
      </c>
      <c r="N159" s="2">
        <f>F158-I134</f>
        <v>-50000000</v>
      </c>
    </row>
    <row r="161" spans="1:14">
      <c r="F161" s="2" t="s">
        <v>340</v>
      </c>
      <c r="I161" s="41" t="s">
        <v>341</v>
      </c>
      <c r="J161" s="42">
        <f>I134+N159</f>
        <v>550000000</v>
      </c>
      <c r="K161" s="42"/>
      <c r="L161" s="42" t="s">
        <v>333</v>
      </c>
      <c r="M161" s="42"/>
      <c r="N161" s="43">
        <f>N141+N158</f>
        <v>-50000000</v>
      </c>
    </row>
    <row r="163" spans="1:14">
      <c r="A163" s="1" t="s">
        <v>342</v>
      </c>
      <c r="D163" s="2" t="s">
        <v>343</v>
      </c>
    </row>
    <row r="164" spans="1:14">
      <c r="A164" s="2" t="s">
        <v>344</v>
      </c>
    </row>
    <row r="165" spans="1:14">
      <c r="A165" s="2" t="s">
        <v>345</v>
      </c>
    </row>
    <row r="166" spans="1:14">
      <c r="I166" s="2" t="s">
        <v>174</v>
      </c>
    </row>
    <row r="167" spans="1:14">
      <c r="C167" s="2" t="s">
        <v>196</v>
      </c>
      <c r="D167" s="2" t="s">
        <v>319</v>
      </c>
      <c r="I167" s="2" t="s">
        <v>318</v>
      </c>
      <c r="K167" s="2" t="s">
        <v>335</v>
      </c>
    </row>
    <row r="168" spans="1:14">
      <c r="B168" s="2" t="s">
        <v>144</v>
      </c>
      <c r="D168" s="2">
        <v>500000000</v>
      </c>
      <c r="I168" s="2">
        <v>600000000</v>
      </c>
    </row>
    <row r="170" spans="1:14">
      <c r="A170" s="2" t="s">
        <v>346</v>
      </c>
      <c r="C170" s="2" t="s">
        <v>147</v>
      </c>
      <c r="I170" s="2" t="s">
        <v>328</v>
      </c>
    </row>
    <row r="171" spans="1:14">
      <c r="J171" s="2" t="s">
        <v>347</v>
      </c>
      <c r="N171" s="2">
        <f>I168-D168</f>
        <v>100000000</v>
      </c>
    </row>
    <row r="172" spans="1:14">
      <c r="J172" s="2" t="s">
        <v>348</v>
      </c>
      <c r="N172" s="2">
        <f>-N171</f>
        <v>-100000000</v>
      </c>
    </row>
    <row r="174" spans="1:14">
      <c r="I174" s="2" t="s">
        <v>178</v>
      </c>
    </row>
    <row r="175" spans="1:14">
      <c r="I175" s="2" t="s">
        <v>318</v>
      </c>
      <c r="K175" s="2" t="s">
        <v>335</v>
      </c>
    </row>
    <row r="176" spans="1:14">
      <c r="I176" s="2">
        <v>450000000</v>
      </c>
    </row>
    <row r="178" spans="9:14">
      <c r="I178" s="2" t="s">
        <v>328</v>
      </c>
    </row>
    <row r="179" spans="9:14">
      <c r="J179" s="2" t="s">
        <v>349</v>
      </c>
      <c r="N179" s="2">
        <f>-N180</f>
        <v>50000000</v>
      </c>
    </row>
    <row r="180" spans="9:14">
      <c r="J180" s="2" t="s">
        <v>350</v>
      </c>
      <c r="N180" s="2">
        <f>I176-D168</f>
        <v>-50000000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Nov 8_22</vt:lpstr>
      <vt:lpstr>Info Adic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Microsoft Office</dc:creator>
  <cp:lastModifiedBy>ACCOUNTER03</cp:lastModifiedBy>
  <dcterms:created xsi:type="dcterms:W3CDTF">2022-11-08T22:25:42Z</dcterms:created>
  <dcterms:modified xsi:type="dcterms:W3CDTF">2022-11-09T15:04:01Z</dcterms:modified>
</cp:coreProperties>
</file>