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8_{D7C879C5-A57D-4922-865C-AA48E03DAE1E}" xr6:coauthVersionLast="47" xr6:coauthVersionMax="47" xr10:uidLastSave="{00000000-0000-0000-0000-000000000000}"/>
  <bookViews>
    <workbookView xWindow="1320" yWindow="1545" windowWidth="11790" windowHeight="13560" activeTab="1" xr2:uid="{00000000-000D-0000-FFFF-FFFF00000000}"/>
  </bookViews>
  <sheets>
    <sheet name="PCGA" sheetId="4" r:id="rId1"/>
    <sheet name="NIIF" sheetId="5" r:id="rId2"/>
    <sheet name="Hoja3" sheetId="3" r:id="rId3"/>
    <sheet name="Hoja2" sheetId="2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" i="5" l="1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53" i="5"/>
  <c r="C54" i="5"/>
  <c r="C55" i="5"/>
  <c r="C56" i="5"/>
  <c r="C57" i="5"/>
  <c r="C58" i="5"/>
  <c r="C59" i="5"/>
  <c r="C60" i="5"/>
  <c r="C61" i="5"/>
  <c r="C39" i="5"/>
  <c r="C38" i="5"/>
  <c r="E9" i="5"/>
  <c r="C37" i="5" s="1"/>
  <c r="C62" i="5" s="1"/>
  <c r="I16" i="4"/>
  <c r="K9" i="4"/>
  <c r="J11" i="4" s="1"/>
  <c r="G9" i="5" l="1"/>
  <c r="C10" i="5" s="1"/>
  <c r="D10" i="5" s="1"/>
  <c r="F10" i="4"/>
  <c r="K15" i="4" s="1"/>
  <c r="G10" i="5" l="1"/>
  <c r="C37" i="4"/>
  <c r="C62" i="4" s="1"/>
  <c r="C11" i="5" l="1"/>
  <c r="G9" i="4"/>
  <c r="C10" i="4" s="1"/>
  <c r="D10" i="4" s="1"/>
  <c r="J14" i="4" l="1"/>
  <c r="J16" i="4" s="1"/>
  <c r="D11" i="5"/>
  <c r="G11" i="5" s="1"/>
  <c r="C12" i="5" s="1"/>
  <c r="G10" i="4"/>
  <c r="C11" i="4" s="1"/>
  <c r="D12" i="5" l="1"/>
  <c r="G12" i="5" s="1"/>
  <c r="C13" i="5" s="1"/>
  <c r="G11" i="4"/>
  <c r="C12" i="4" s="1"/>
  <c r="D12" i="4" s="1"/>
  <c r="G12" i="4" s="1"/>
  <c r="C13" i="4" s="1"/>
  <c r="D11" i="4"/>
  <c r="D13" i="5" l="1"/>
  <c r="G13" i="5"/>
  <c r="C14" i="5" s="1"/>
  <c r="D13" i="4"/>
  <c r="G13" i="4" s="1"/>
  <c r="C14" i="4" s="1"/>
  <c r="D14" i="5" l="1"/>
  <c r="G14" i="5"/>
  <c r="C15" i="5" s="1"/>
  <c r="D14" i="4"/>
  <c r="G14" i="4" s="1"/>
  <c r="C15" i="4" s="1"/>
  <c r="D15" i="5" l="1"/>
  <c r="G15" i="5" s="1"/>
  <c r="C16" i="5" s="1"/>
  <c r="D15" i="4"/>
  <c r="G15" i="4" s="1"/>
  <c r="C16" i="4" s="1"/>
  <c r="D16" i="5" l="1"/>
  <c r="G16" i="5"/>
  <c r="C17" i="5" s="1"/>
  <c r="D16" i="4"/>
  <c r="G16" i="4" s="1"/>
  <c r="C17" i="4" s="1"/>
  <c r="D17" i="5" l="1"/>
  <c r="G17" i="5"/>
  <c r="C18" i="5" s="1"/>
  <c r="D17" i="4"/>
  <c r="G17" i="4" s="1"/>
  <c r="C18" i="4" s="1"/>
  <c r="D18" i="5" l="1"/>
  <c r="G18" i="5"/>
  <c r="C19" i="5" s="1"/>
  <c r="D18" i="4"/>
  <c r="G18" i="4" s="1"/>
  <c r="C19" i="4" s="1"/>
  <c r="D19" i="5" l="1"/>
  <c r="G19" i="5" s="1"/>
  <c r="C20" i="5" s="1"/>
  <c r="D20" i="5" s="1"/>
  <c r="G20" i="5" s="1"/>
  <c r="C21" i="5" s="1"/>
  <c r="D19" i="4"/>
  <c r="G19" i="4" s="1"/>
  <c r="C20" i="4" s="1"/>
  <c r="D21" i="5" l="1"/>
  <c r="G21" i="5" s="1"/>
  <c r="C22" i="5" s="1"/>
  <c r="D20" i="4"/>
  <c r="G20" i="4" s="1"/>
  <c r="C21" i="4" s="1"/>
  <c r="D22" i="5" l="1"/>
  <c r="G22" i="5" s="1"/>
  <c r="C23" i="5" s="1"/>
  <c r="D21" i="4"/>
  <c r="G21" i="4" s="1"/>
  <c r="C22" i="4" s="1"/>
  <c r="D23" i="5" l="1"/>
  <c r="G23" i="5" s="1"/>
  <c r="C24" i="5" s="1"/>
  <c r="D22" i="4"/>
  <c r="G22" i="4" s="1"/>
  <c r="C23" i="4" s="1"/>
  <c r="D24" i="5" l="1"/>
  <c r="G24" i="5" s="1"/>
  <c r="C25" i="5" s="1"/>
  <c r="D23" i="4"/>
  <c r="G23" i="4" s="1"/>
  <c r="C24" i="4" s="1"/>
  <c r="D25" i="5" l="1"/>
  <c r="G25" i="5" s="1"/>
  <c r="C26" i="5" s="1"/>
  <c r="D24" i="4"/>
  <c r="G24" i="4" s="1"/>
  <c r="C25" i="4" s="1"/>
  <c r="D26" i="5" l="1"/>
  <c r="G26" i="5"/>
  <c r="C27" i="5" s="1"/>
  <c r="D25" i="4"/>
  <c r="G25" i="4" s="1"/>
  <c r="C26" i="4" s="1"/>
  <c r="D27" i="5" l="1"/>
  <c r="G27" i="5" s="1"/>
  <c r="C28" i="5" s="1"/>
  <c r="D26" i="4"/>
  <c r="G26" i="4" s="1"/>
  <c r="C27" i="4" s="1"/>
  <c r="D28" i="5" l="1"/>
  <c r="G28" i="5"/>
  <c r="C29" i="5" s="1"/>
  <c r="D27" i="4"/>
  <c r="G27" i="4" s="1"/>
  <c r="C28" i="4" s="1"/>
  <c r="D29" i="5" l="1"/>
  <c r="G29" i="5" s="1"/>
  <c r="C30" i="5" s="1"/>
  <c r="D28" i="4"/>
  <c r="G28" i="4" s="1"/>
  <c r="C29" i="4" s="1"/>
  <c r="D30" i="5" l="1"/>
  <c r="G30" i="5"/>
  <c r="C31" i="5" s="1"/>
  <c r="G29" i="4"/>
  <c r="C30" i="4" s="1"/>
  <c r="D29" i="4"/>
  <c r="D31" i="5" l="1"/>
  <c r="G31" i="5"/>
  <c r="C32" i="5" s="1"/>
  <c r="D30" i="4"/>
  <c r="G30" i="4" s="1"/>
  <c r="C31" i="4" s="1"/>
  <c r="D32" i="5" l="1"/>
  <c r="G32" i="5"/>
  <c r="C33" i="5" s="1"/>
  <c r="D31" i="4"/>
  <c r="G31" i="4" s="1"/>
  <c r="C32" i="4" s="1"/>
  <c r="D33" i="5" l="1"/>
  <c r="D34" i="5" s="1"/>
  <c r="G33" i="5"/>
  <c r="D32" i="4"/>
  <c r="G32" i="4" s="1"/>
  <c r="C33" i="4" s="1"/>
  <c r="D33" i="4" l="1"/>
  <c r="G33" i="4" l="1"/>
  <c r="D34" i="4"/>
</calcChain>
</file>

<file path=xl/sharedStrings.xml><?xml version="1.0" encoding="utf-8"?>
<sst xmlns="http://schemas.openxmlformats.org/spreadsheetml/2006/main" count="85" uniqueCount="34">
  <si>
    <t>Diciembre</t>
  </si>
  <si>
    <t>enero</t>
  </si>
  <si>
    <t>Febrero</t>
  </si>
  <si>
    <t>Marzo</t>
  </si>
  <si>
    <t>Abril</t>
  </si>
  <si>
    <t>Mayo</t>
  </si>
  <si>
    <t>Junio</t>
  </si>
  <si>
    <t>saldo i</t>
  </si>
  <si>
    <t>Interes tir</t>
  </si>
  <si>
    <t>Entradas</t>
  </si>
  <si>
    <t>Salidas</t>
  </si>
  <si>
    <t>Hallamos la TIR</t>
  </si>
  <si>
    <t>Saldo contable</t>
  </si>
  <si>
    <t>tasa</t>
  </si>
  <si>
    <t>Julio</t>
  </si>
  <si>
    <t>Agosto</t>
  </si>
  <si>
    <t>Septiembre</t>
  </si>
  <si>
    <t>Octubre</t>
  </si>
  <si>
    <t>Noviembre</t>
  </si>
  <si>
    <t>Enero</t>
  </si>
  <si>
    <t>La compañía XYA realizó un préstamo de $65,000,000 al Banco X, con unos costos de transacción de $900,000</t>
  </si>
  <si>
    <t>La tasa EA es del 12,5%, cuota fija de $3,054,678.62.</t>
  </si>
  <si>
    <t>Se pide hallar los nuevos intereses efectivos bajo las NIIF</t>
  </si>
  <si>
    <t>1. IMPUESTO DIFERIDO</t>
  </si>
  <si>
    <t>2. JUEGO COMPLETO EF</t>
  </si>
  <si>
    <t>ESF</t>
  </si>
  <si>
    <t>ER - ORI</t>
  </si>
  <si>
    <t>REVELACIONES</t>
  </si>
  <si>
    <t>FLUJO EFECTIVO</t>
  </si>
  <si>
    <t>ESTADO DE CAMBIOS EN EL PATRIMONIO</t>
  </si>
  <si>
    <t>RC</t>
  </si>
  <si>
    <t>D</t>
  </si>
  <si>
    <t>C</t>
  </si>
  <si>
    <t>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</si>
</sst>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$&quot;#,##0.00;[Red]\-&quot;$&quot;#,##0.00"/>
    <numFmt numFmtId="165" formatCode="_-&quot;$&quot;* #,##0.00_-;\-&quot;$&quot;* #,##0.00_-;_-&quot;$&quot;* &quot;-&quot;??_-;_-@_-"/>
    <numFmt numFmtId="166" formatCode="0.000%"/>
    <numFmt numFmtId="167" formatCode="_-[$$-240A]\ * #,##0.00_-;\-[$$-240A]\ * #,##0.00_-;_-[$$-240A]\ * &quot;-&quot;??_-;_-@_-"/>
    <numFmt numFmtId="168" formatCode="_-[$$-240A]\ * #,##0_-;\-[$$-240A]\ * #,##0_-;_-[$$-240A]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0" fontId="3" fillId="0" borderId="0" xfId="0" applyFont="1"/>
    <xf numFmtId="165" fontId="3" fillId="0" borderId="0" xfId="1" applyFont="1" applyAlignment="1">
      <alignment horizontal="center"/>
    </xf>
    <xf numFmtId="165" fontId="3" fillId="3" borderId="0" xfId="1" applyFont="1" applyFill="1" applyAlignment="1">
      <alignment horizontal="center"/>
    </xf>
    <xf numFmtId="165" fontId="3" fillId="2" borderId="0" xfId="1" applyFont="1" applyFill="1" applyAlignment="1">
      <alignment horizontal="center"/>
    </xf>
    <xf numFmtId="164" fontId="3" fillId="0" borderId="0" xfId="1" applyNumberFormat="1" applyFont="1" applyAlignment="1">
      <alignment horizontal="center"/>
    </xf>
    <xf numFmtId="166" fontId="3" fillId="0" borderId="0" xfId="1" applyNumberFormat="1" applyFont="1" applyAlignment="1">
      <alignment horizontal="center"/>
    </xf>
    <xf numFmtId="0" fontId="3" fillId="0" borderId="3" xfId="0" applyFont="1" applyBorder="1"/>
    <xf numFmtId="165" fontId="3" fillId="0" borderId="4" xfId="1" applyFont="1" applyBorder="1" applyAlignment="1">
      <alignment horizontal="center"/>
    </xf>
    <xf numFmtId="0" fontId="3" fillId="0" borderId="5" xfId="0" applyFont="1" applyBorder="1"/>
    <xf numFmtId="165" fontId="3" fillId="0" borderId="6" xfId="1" applyFont="1" applyBorder="1" applyAlignment="1">
      <alignment horizontal="center"/>
    </xf>
    <xf numFmtId="0" fontId="3" fillId="0" borderId="7" xfId="0" applyFont="1" applyBorder="1"/>
    <xf numFmtId="166" fontId="3" fillId="0" borderId="8" xfId="1" applyNumberFormat="1" applyFont="1" applyBorder="1" applyAlignment="1">
      <alignment horizontal="center"/>
    </xf>
    <xf numFmtId="164" fontId="3" fillId="2" borderId="9" xfId="1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167" fontId="3" fillId="0" borderId="0" xfId="0" applyNumberFormat="1" applyFont="1"/>
    <xf numFmtId="167" fontId="3" fillId="0" borderId="0" xfId="0" applyNumberFormat="1" applyFont="1" applyAlignment="1">
      <alignment horizontal="center"/>
    </xf>
    <xf numFmtId="168" fontId="3" fillId="0" borderId="0" xfId="0" applyNumberFormat="1" applyFont="1" applyAlignment="1">
      <alignment horizontal="center"/>
    </xf>
    <xf numFmtId="0" fontId="4" fillId="0" borderId="0" xfId="0" applyFont="1"/>
    <xf numFmtId="168" fontId="4" fillId="0" borderId="0" xfId="0" applyNumberFormat="1" applyFont="1" applyAlignment="1">
      <alignment horizontal="center"/>
    </xf>
    <xf numFmtId="164" fontId="3" fillId="0" borderId="6" xfId="1" applyNumberFormat="1" applyFont="1" applyBorder="1" applyAlignment="1">
      <alignment horizontal="center"/>
    </xf>
    <xf numFmtId="166" fontId="4" fillId="2" borderId="8" xfId="1" applyNumberFormat="1" applyFont="1" applyFill="1" applyBorder="1" applyAlignment="1">
      <alignment horizontal="center"/>
    </xf>
    <xf numFmtId="165" fontId="4" fillId="4" borderId="0" xfId="1" applyFont="1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K62"/>
  <sheetViews>
    <sheetView zoomScaleNormal="100" workbookViewId="0">
      <selection activeCell="D10" sqref="D10"/>
    </sheetView>
  </sheetViews>
  <sheetFormatPr baseColWidth="10" defaultColWidth="9.140625" defaultRowHeight="16.5" x14ac:dyDescent="0.3"/>
  <cols>
    <col min="1" max="1" width="9.140625" style="2"/>
    <col min="2" max="2" width="11.42578125" style="2" bestFit="1" customWidth="1"/>
    <col min="3" max="6" width="15.140625" style="3" bestFit="1" customWidth="1"/>
    <col min="7" max="7" width="17.5703125" style="3" bestFit="1" customWidth="1"/>
    <col min="8" max="9" width="9.140625" style="2"/>
    <col min="10" max="10" width="12.42578125" style="18" bestFit="1" customWidth="1"/>
    <col min="11" max="11" width="14.85546875" style="18" bestFit="1" customWidth="1"/>
    <col min="12" max="16384" width="9.140625" style="2"/>
  </cols>
  <sheetData>
    <row r="2" spans="2:11" x14ac:dyDescent="0.3">
      <c r="B2" s="2" t="s">
        <v>20</v>
      </c>
    </row>
    <row r="3" spans="2:11" x14ac:dyDescent="0.3">
      <c r="B3" s="2" t="s">
        <v>21</v>
      </c>
    </row>
    <row r="4" spans="2:11" x14ac:dyDescent="0.3">
      <c r="B4" s="2" t="s">
        <v>22</v>
      </c>
    </row>
    <row r="8" spans="2:11" x14ac:dyDescent="0.3">
      <c r="C8" s="4" t="s">
        <v>7</v>
      </c>
      <c r="D8" s="4" t="s">
        <v>8</v>
      </c>
      <c r="E8" s="4" t="s">
        <v>9</v>
      </c>
      <c r="F8" s="4" t="s">
        <v>10</v>
      </c>
      <c r="G8" s="4" t="s">
        <v>12</v>
      </c>
      <c r="I8" s="19" t="s">
        <v>30</v>
      </c>
      <c r="J8" s="20" t="s">
        <v>31</v>
      </c>
      <c r="K8" s="20" t="s">
        <v>32</v>
      </c>
    </row>
    <row r="9" spans="2:11" ht="17.25" thickBot="1" x14ac:dyDescent="0.35">
      <c r="B9" s="2" t="s">
        <v>0</v>
      </c>
      <c r="C9" s="3">
        <v>0</v>
      </c>
      <c r="E9" s="5">
        <v>65000000</v>
      </c>
      <c r="G9" s="3">
        <f>+E9+F9</f>
        <v>65000000</v>
      </c>
      <c r="I9" s="2">
        <v>21</v>
      </c>
      <c r="K9" s="18">
        <f>+E9</f>
        <v>65000000</v>
      </c>
    </row>
    <row r="10" spans="2:11" ht="17.25" thickBot="1" x14ac:dyDescent="0.35">
      <c r="B10" s="2" t="s">
        <v>1</v>
      </c>
      <c r="C10" s="3">
        <f>+G9</f>
        <v>65000000</v>
      </c>
      <c r="D10" s="5">
        <f>+C10*$F$36</f>
        <v>640900</v>
      </c>
      <c r="F10" s="14">
        <f>PMT(F36,24,E9)</f>
        <v>-3054678.6209071917</v>
      </c>
      <c r="G10" s="3">
        <f>+(F10+D10)+C10</f>
        <v>62586221.379092805</v>
      </c>
      <c r="I10" s="2">
        <v>5305</v>
      </c>
      <c r="J10" s="18">
        <v>900000</v>
      </c>
    </row>
    <row r="11" spans="2:11" x14ac:dyDescent="0.3">
      <c r="B11" s="2" t="s">
        <v>2</v>
      </c>
      <c r="C11" s="3">
        <f>+G10</f>
        <v>62586221.379092805</v>
      </c>
      <c r="D11" s="5">
        <f t="shared" ref="D11:D33" si="0">+C11*$F$36</f>
        <v>617100.14279785508</v>
      </c>
      <c r="F11" s="6">
        <v>-3054678.6209071917</v>
      </c>
      <c r="G11" s="3">
        <f t="shared" ref="G11:G15" si="1">+(F11+D11)+C11</f>
        <v>60148642.900983468</v>
      </c>
      <c r="I11" s="2">
        <v>1110</v>
      </c>
      <c r="J11" s="18">
        <f>+K9-J10</f>
        <v>64100000</v>
      </c>
    </row>
    <row r="12" spans="2:11" x14ac:dyDescent="0.3">
      <c r="B12" s="2" t="s">
        <v>3</v>
      </c>
      <c r="C12" s="3">
        <f t="shared" ref="C12:C15" si="2">+G11</f>
        <v>60148642.900983468</v>
      </c>
      <c r="D12" s="5">
        <f t="shared" si="0"/>
        <v>593065.61900369707</v>
      </c>
      <c r="F12" s="6">
        <v>-3054678.6209071917</v>
      </c>
      <c r="G12" s="3">
        <f t="shared" si="1"/>
        <v>57687029.899079971</v>
      </c>
    </row>
    <row r="13" spans="2:11" x14ac:dyDescent="0.3">
      <c r="B13" s="2" t="s">
        <v>4</v>
      </c>
      <c r="C13" s="3">
        <f t="shared" si="2"/>
        <v>57687029.899079971</v>
      </c>
      <c r="D13" s="5">
        <f t="shared" si="0"/>
        <v>568794.11480492854</v>
      </c>
      <c r="F13" s="6">
        <v>-3054678.6209071917</v>
      </c>
      <c r="G13" s="3">
        <f t="shared" si="1"/>
        <v>55201145.392977707</v>
      </c>
      <c r="I13" s="19" t="s">
        <v>33</v>
      </c>
      <c r="J13" s="20" t="s">
        <v>31</v>
      </c>
      <c r="K13" s="20" t="s">
        <v>32</v>
      </c>
    </row>
    <row r="14" spans="2:11" x14ac:dyDescent="0.3">
      <c r="B14" s="2" t="s">
        <v>5</v>
      </c>
      <c r="C14" s="3">
        <f t="shared" si="2"/>
        <v>55201145.392977707</v>
      </c>
      <c r="D14" s="5">
        <f t="shared" si="0"/>
        <v>544283.2935747602</v>
      </c>
      <c r="F14" s="6">
        <v>-3054678.6209071917</v>
      </c>
      <c r="G14" s="3">
        <f t="shared" si="1"/>
        <v>52690750.065645278</v>
      </c>
      <c r="I14" s="2">
        <v>53</v>
      </c>
      <c r="J14" s="18">
        <f>+D10</f>
        <v>640900</v>
      </c>
    </row>
    <row r="15" spans="2:11" x14ac:dyDescent="0.3">
      <c r="B15" s="2" t="s">
        <v>6</v>
      </c>
      <c r="C15" s="3">
        <f t="shared" si="2"/>
        <v>52690750.065645278</v>
      </c>
      <c r="D15" s="5">
        <f t="shared" si="0"/>
        <v>519530.79564726248</v>
      </c>
      <c r="F15" s="6">
        <v>-3054678.6209071917</v>
      </c>
      <c r="G15" s="3">
        <f t="shared" si="1"/>
        <v>50155602.240385346</v>
      </c>
      <c r="I15" s="2">
        <v>1110</v>
      </c>
      <c r="K15" s="18">
        <f>-F10</f>
        <v>3054678.6209071917</v>
      </c>
    </row>
    <row r="16" spans="2:11" x14ac:dyDescent="0.3">
      <c r="B16" s="2" t="s">
        <v>14</v>
      </c>
      <c r="C16" s="3">
        <f t="shared" ref="C16:C33" si="3">+G15</f>
        <v>50155602.240385346</v>
      </c>
      <c r="D16" s="5">
        <f t="shared" si="0"/>
        <v>494534.23809019953</v>
      </c>
      <c r="F16" s="6">
        <v>-3054678.6209071917</v>
      </c>
      <c r="G16" s="3">
        <f t="shared" ref="G16:G33" si="4">+(F16+D16)+C16</f>
        <v>47595457.857568353</v>
      </c>
      <c r="I16" s="2">
        <f>+I9</f>
        <v>21</v>
      </c>
      <c r="J16" s="18">
        <f>+K15-J14</f>
        <v>2413778.6209071917</v>
      </c>
    </row>
    <row r="17" spans="2:7" x14ac:dyDescent="0.3">
      <c r="B17" s="2" t="s">
        <v>15</v>
      </c>
      <c r="C17" s="3">
        <f t="shared" si="3"/>
        <v>47595457.857568353</v>
      </c>
      <c r="D17" s="5">
        <f t="shared" si="0"/>
        <v>469291.21447562397</v>
      </c>
      <c r="F17" s="6">
        <v>-3054678.6209071917</v>
      </c>
      <c r="G17" s="3">
        <f t="shared" si="4"/>
        <v>45010070.451136783</v>
      </c>
    </row>
    <row r="18" spans="2:7" x14ac:dyDescent="0.3">
      <c r="B18" s="2" t="s">
        <v>16</v>
      </c>
      <c r="C18" s="3">
        <f t="shared" si="3"/>
        <v>45010070.451136783</v>
      </c>
      <c r="D18" s="5">
        <f t="shared" si="0"/>
        <v>443799.29464820871</v>
      </c>
      <c r="F18" s="6">
        <v>-3054678.6209071917</v>
      </c>
      <c r="G18" s="3">
        <f t="shared" si="4"/>
        <v>42399191.124877803</v>
      </c>
    </row>
    <row r="19" spans="2:7" x14ac:dyDescent="0.3">
      <c r="B19" s="2" t="s">
        <v>17</v>
      </c>
      <c r="C19" s="3">
        <f t="shared" si="3"/>
        <v>42399191.124877803</v>
      </c>
      <c r="D19" s="5">
        <f t="shared" si="0"/>
        <v>418056.02449129516</v>
      </c>
      <c r="F19" s="6">
        <v>-3054678.6209071917</v>
      </c>
      <c r="G19" s="3">
        <f t="shared" si="4"/>
        <v>39762568.528461903</v>
      </c>
    </row>
    <row r="20" spans="2:7" x14ac:dyDescent="0.3">
      <c r="B20" s="2" t="s">
        <v>18</v>
      </c>
      <c r="C20" s="3">
        <f t="shared" si="3"/>
        <v>39762568.528461903</v>
      </c>
      <c r="D20" s="5">
        <f t="shared" si="0"/>
        <v>392058.92569063441</v>
      </c>
      <c r="F20" s="6">
        <v>-3054678.6209071917</v>
      </c>
      <c r="G20" s="3">
        <f t="shared" si="4"/>
        <v>37099948.833245344</v>
      </c>
    </row>
    <row r="21" spans="2:7" x14ac:dyDescent="0.3">
      <c r="B21" s="2" t="s">
        <v>0</v>
      </c>
      <c r="C21" s="3">
        <f t="shared" si="3"/>
        <v>37099948.833245344</v>
      </c>
      <c r="D21" s="5">
        <f t="shared" si="0"/>
        <v>365805.49549579911</v>
      </c>
      <c r="F21" s="6">
        <v>-3054678.6209071917</v>
      </c>
      <c r="G21" s="3">
        <f t="shared" si="4"/>
        <v>34411075.707833953</v>
      </c>
    </row>
    <row r="22" spans="2:7" x14ac:dyDescent="0.3">
      <c r="B22" s="2" t="s">
        <v>19</v>
      </c>
      <c r="C22" s="3">
        <f t="shared" si="3"/>
        <v>34411075.707833953</v>
      </c>
      <c r="D22" s="5">
        <f t="shared" si="0"/>
        <v>339293.20647924283</v>
      </c>
      <c r="F22" s="6">
        <v>-3054678.6209071917</v>
      </c>
      <c r="G22" s="3">
        <f t="shared" si="4"/>
        <v>31695690.293406006</v>
      </c>
    </row>
    <row r="23" spans="2:7" x14ac:dyDescent="0.3">
      <c r="B23" s="2" t="s">
        <v>2</v>
      </c>
      <c r="C23" s="3">
        <f t="shared" si="3"/>
        <v>31695690.293406006</v>
      </c>
      <c r="D23" s="5">
        <f t="shared" si="0"/>
        <v>312519.50629298325</v>
      </c>
      <c r="F23" s="6">
        <v>-3054678.6209071917</v>
      </c>
      <c r="G23" s="3">
        <f t="shared" si="4"/>
        <v>28953531.178791799</v>
      </c>
    </row>
    <row r="24" spans="2:7" x14ac:dyDescent="0.3">
      <c r="B24" s="2" t="s">
        <v>3</v>
      </c>
      <c r="C24" s="3">
        <f t="shared" si="3"/>
        <v>28953531.178791799</v>
      </c>
      <c r="D24" s="5">
        <f t="shared" si="0"/>
        <v>285481.81742288714</v>
      </c>
      <c r="F24" s="6">
        <v>-3054678.6209071917</v>
      </c>
      <c r="G24" s="3">
        <f t="shared" si="4"/>
        <v>26184334.375307493</v>
      </c>
    </row>
    <row r="25" spans="2:7" x14ac:dyDescent="0.3">
      <c r="B25" s="2" t="s">
        <v>4</v>
      </c>
      <c r="C25" s="3">
        <f t="shared" si="3"/>
        <v>26184334.375307493</v>
      </c>
      <c r="D25" s="5">
        <f t="shared" si="0"/>
        <v>258177.53694053189</v>
      </c>
      <c r="F25" s="6">
        <v>-3054678.6209071917</v>
      </c>
      <c r="G25" s="3">
        <f t="shared" si="4"/>
        <v>23387833.291340832</v>
      </c>
    </row>
    <row r="26" spans="2:7" x14ac:dyDescent="0.3">
      <c r="B26" s="2" t="s">
        <v>5</v>
      </c>
      <c r="C26" s="3">
        <f t="shared" si="3"/>
        <v>23387833.291340832</v>
      </c>
      <c r="D26" s="5">
        <f t="shared" si="0"/>
        <v>230604.03625262063</v>
      </c>
      <c r="F26" s="6">
        <v>-3054678.6209071917</v>
      </c>
      <c r="G26" s="3">
        <f t="shared" si="4"/>
        <v>20563758.706686262</v>
      </c>
    </row>
    <row r="27" spans="2:7" x14ac:dyDescent="0.3">
      <c r="B27" s="2" t="s">
        <v>6</v>
      </c>
      <c r="C27" s="3">
        <f t="shared" si="3"/>
        <v>20563758.706686262</v>
      </c>
      <c r="D27" s="5">
        <f t="shared" si="0"/>
        <v>202758.66084792657</v>
      </c>
      <c r="F27" s="6">
        <v>-3054678.6209071917</v>
      </c>
      <c r="G27" s="3">
        <f t="shared" si="4"/>
        <v>17711838.746626996</v>
      </c>
    </row>
    <row r="28" spans="2:7" x14ac:dyDescent="0.3">
      <c r="B28" s="2" t="s">
        <v>14</v>
      </c>
      <c r="C28" s="3">
        <f t="shared" si="3"/>
        <v>17711838.746626996</v>
      </c>
      <c r="D28" s="5">
        <f t="shared" si="0"/>
        <v>174638.73004174218</v>
      </c>
      <c r="F28" s="6">
        <v>-3054678.6209071917</v>
      </c>
      <c r="G28" s="3">
        <f t="shared" si="4"/>
        <v>14831798.855761547</v>
      </c>
    </row>
    <row r="29" spans="2:7" x14ac:dyDescent="0.3">
      <c r="B29" s="2" t="s">
        <v>15</v>
      </c>
      <c r="C29" s="3">
        <f t="shared" si="3"/>
        <v>14831798.855761547</v>
      </c>
      <c r="D29" s="5">
        <f t="shared" si="0"/>
        <v>146241.53671780886</v>
      </c>
      <c r="F29" s="6">
        <v>-3054678.6209071917</v>
      </c>
      <c r="G29" s="3">
        <f t="shared" si="4"/>
        <v>11923361.771572163</v>
      </c>
    </row>
    <row r="30" spans="2:7" x14ac:dyDescent="0.3">
      <c r="B30" s="2" t="s">
        <v>16</v>
      </c>
      <c r="C30" s="3">
        <f t="shared" si="3"/>
        <v>11923361.771572163</v>
      </c>
      <c r="D30" s="5">
        <f t="shared" si="0"/>
        <v>117564.34706770154</v>
      </c>
      <c r="F30" s="6">
        <v>-3054678.6209071917</v>
      </c>
      <c r="G30" s="3">
        <f t="shared" si="4"/>
        <v>8986247.4977326728</v>
      </c>
    </row>
    <row r="31" spans="2:7" x14ac:dyDescent="0.3">
      <c r="B31" s="2" t="s">
        <v>17</v>
      </c>
      <c r="C31" s="3">
        <f t="shared" si="3"/>
        <v>8986247.4977326728</v>
      </c>
      <c r="D31" s="5">
        <f t="shared" si="0"/>
        <v>88604.400327644165</v>
      </c>
      <c r="F31" s="6">
        <v>-3054678.6209071917</v>
      </c>
      <c r="G31" s="3">
        <f t="shared" si="4"/>
        <v>6020173.277153125</v>
      </c>
    </row>
    <row r="32" spans="2:7" x14ac:dyDescent="0.3">
      <c r="B32" s="2" t="s">
        <v>18</v>
      </c>
      <c r="C32" s="3">
        <f t="shared" si="3"/>
        <v>6020173.277153125</v>
      </c>
      <c r="D32" s="5">
        <f t="shared" si="0"/>
        <v>59358.908512729817</v>
      </c>
      <c r="F32" s="6">
        <v>-3054678.6209071917</v>
      </c>
      <c r="G32" s="3">
        <f t="shared" si="4"/>
        <v>3024853.5647586631</v>
      </c>
    </row>
    <row r="33" spans="2:7" x14ac:dyDescent="0.3">
      <c r="B33" s="2" t="s">
        <v>0</v>
      </c>
      <c r="C33" s="3">
        <f t="shared" si="3"/>
        <v>3024853.5647586631</v>
      </c>
      <c r="D33" s="5">
        <f t="shared" si="0"/>
        <v>29825.05614852042</v>
      </c>
      <c r="F33" s="6">
        <v>-3054678.6209071917</v>
      </c>
      <c r="G33" s="5">
        <f t="shared" si="4"/>
        <v>-8.3819031715393066E-9</v>
      </c>
    </row>
    <row r="34" spans="2:7" x14ac:dyDescent="0.3">
      <c r="D34" s="23">
        <f>SUM(D10:D33)</f>
        <v>8312286.9017726043</v>
      </c>
    </row>
    <row r="35" spans="2:7" ht="17.25" thickBot="1" x14ac:dyDescent="0.35"/>
    <row r="36" spans="2:7" ht="17.25" thickBot="1" x14ac:dyDescent="0.35">
      <c r="B36" s="24" t="s">
        <v>11</v>
      </c>
      <c r="C36" s="25"/>
      <c r="E36" s="3" t="s">
        <v>13</v>
      </c>
      <c r="F36" s="7">
        <v>9.8600000000000007E-3</v>
      </c>
    </row>
    <row r="37" spans="2:7" x14ac:dyDescent="0.3">
      <c r="B37" s="8">
        <v>0</v>
      </c>
      <c r="C37" s="9">
        <f>-E9</f>
        <v>-65000000</v>
      </c>
    </row>
    <row r="38" spans="2:7" x14ac:dyDescent="0.3">
      <c r="B38" s="10">
        <v>1</v>
      </c>
      <c r="C38" s="11">
        <v>3054678.6209071898</v>
      </c>
    </row>
    <row r="39" spans="2:7" x14ac:dyDescent="0.3">
      <c r="B39" s="10">
        <v>2</v>
      </c>
      <c r="C39" s="11">
        <v>3054678.6209071898</v>
      </c>
    </row>
    <row r="40" spans="2:7" x14ac:dyDescent="0.3">
      <c r="B40" s="10">
        <v>3</v>
      </c>
      <c r="C40" s="11">
        <v>3054678.6209071898</v>
      </c>
    </row>
    <row r="41" spans="2:7" x14ac:dyDescent="0.3">
      <c r="B41" s="10">
        <v>4</v>
      </c>
      <c r="C41" s="11">
        <v>3054678.6209071898</v>
      </c>
    </row>
    <row r="42" spans="2:7" x14ac:dyDescent="0.3">
      <c r="B42" s="10">
        <v>5</v>
      </c>
      <c r="C42" s="11">
        <v>3054678.6209071898</v>
      </c>
    </row>
    <row r="43" spans="2:7" x14ac:dyDescent="0.3">
      <c r="B43" s="10">
        <v>6</v>
      </c>
      <c r="C43" s="11">
        <v>3054678.6209071898</v>
      </c>
    </row>
    <row r="44" spans="2:7" x14ac:dyDescent="0.3">
      <c r="B44" s="10">
        <v>7</v>
      </c>
      <c r="C44" s="11">
        <v>3054678.6209071898</v>
      </c>
    </row>
    <row r="45" spans="2:7" x14ac:dyDescent="0.3">
      <c r="B45" s="10">
        <v>8</v>
      </c>
      <c r="C45" s="11">
        <v>3054678.6209071898</v>
      </c>
    </row>
    <row r="46" spans="2:7" x14ac:dyDescent="0.3">
      <c r="B46" s="10">
        <v>9</v>
      </c>
      <c r="C46" s="11">
        <v>3054678.6209071898</v>
      </c>
    </row>
    <row r="47" spans="2:7" x14ac:dyDescent="0.3">
      <c r="B47" s="10">
        <v>10</v>
      </c>
      <c r="C47" s="11">
        <v>3054678.6209071898</v>
      </c>
    </row>
    <row r="48" spans="2:7" x14ac:dyDescent="0.3">
      <c r="B48" s="10">
        <v>11</v>
      </c>
      <c r="C48" s="11">
        <v>3054678.6209071898</v>
      </c>
    </row>
    <row r="49" spans="2:3" x14ac:dyDescent="0.3">
      <c r="B49" s="10">
        <v>12</v>
      </c>
      <c r="C49" s="11">
        <v>3054678.6209071898</v>
      </c>
    </row>
    <row r="50" spans="2:3" x14ac:dyDescent="0.3">
      <c r="B50" s="10">
        <v>13</v>
      </c>
      <c r="C50" s="11">
        <v>3054678.6209071898</v>
      </c>
    </row>
    <row r="51" spans="2:3" x14ac:dyDescent="0.3">
      <c r="B51" s="10">
        <v>14</v>
      </c>
      <c r="C51" s="11">
        <v>3054678.6209071898</v>
      </c>
    </row>
    <row r="52" spans="2:3" x14ac:dyDescent="0.3">
      <c r="B52" s="10">
        <v>15</v>
      </c>
      <c r="C52" s="11">
        <v>3054678.6209071898</v>
      </c>
    </row>
    <row r="53" spans="2:3" x14ac:dyDescent="0.3">
      <c r="B53" s="10">
        <v>16</v>
      </c>
      <c r="C53" s="11">
        <v>3054678.6209071898</v>
      </c>
    </row>
    <row r="54" spans="2:3" x14ac:dyDescent="0.3">
      <c r="B54" s="10">
        <v>17</v>
      </c>
      <c r="C54" s="11">
        <v>3054678.6209071898</v>
      </c>
    </row>
    <row r="55" spans="2:3" x14ac:dyDescent="0.3">
      <c r="B55" s="10">
        <v>18</v>
      </c>
      <c r="C55" s="11">
        <v>3054678.6209071898</v>
      </c>
    </row>
    <row r="56" spans="2:3" x14ac:dyDescent="0.3">
      <c r="B56" s="10">
        <v>19</v>
      </c>
      <c r="C56" s="11">
        <v>3054678.6209071898</v>
      </c>
    </row>
    <row r="57" spans="2:3" x14ac:dyDescent="0.3">
      <c r="B57" s="10">
        <v>20</v>
      </c>
      <c r="C57" s="11">
        <v>3054678.6209071898</v>
      </c>
    </row>
    <row r="58" spans="2:3" x14ac:dyDescent="0.3">
      <c r="B58" s="10">
        <v>21</v>
      </c>
      <c r="C58" s="11">
        <v>3054678.6209071898</v>
      </c>
    </row>
    <row r="59" spans="2:3" x14ac:dyDescent="0.3">
      <c r="B59" s="10">
        <v>22</v>
      </c>
      <c r="C59" s="11">
        <v>3054678.6209071898</v>
      </c>
    </row>
    <row r="60" spans="2:3" x14ac:dyDescent="0.3">
      <c r="B60" s="10">
        <v>23</v>
      </c>
      <c r="C60" s="11">
        <v>3054678.6209071898</v>
      </c>
    </row>
    <row r="61" spans="2:3" x14ac:dyDescent="0.3">
      <c r="B61" s="10">
        <v>24</v>
      </c>
      <c r="C61" s="11">
        <v>3054678.6209071898</v>
      </c>
    </row>
    <row r="62" spans="2:3" ht="17.25" thickBot="1" x14ac:dyDescent="0.35">
      <c r="B62" s="12"/>
      <c r="C62" s="13">
        <f>IRR(C37:C61)</f>
        <v>9.8599999999999799E-3</v>
      </c>
    </row>
  </sheetData>
  <mergeCells count="1">
    <mergeCell ref="B36:C3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K62"/>
  <sheetViews>
    <sheetView tabSelected="1" zoomScale="110" zoomScaleNormal="110" workbookViewId="0">
      <selection activeCell="D10" sqref="D10"/>
    </sheetView>
  </sheetViews>
  <sheetFormatPr baseColWidth="10" defaultColWidth="9.140625" defaultRowHeight="16.5" x14ac:dyDescent="0.3"/>
  <cols>
    <col min="1" max="1" width="9.140625" style="2"/>
    <col min="2" max="2" width="11.42578125" style="2" bestFit="1" customWidth="1"/>
    <col min="3" max="3" width="16.28515625" style="3" bestFit="1" customWidth="1"/>
    <col min="4" max="6" width="15.140625" style="3" bestFit="1" customWidth="1"/>
    <col min="7" max="7" width="17.5703125" style="3" bestFit="1" customWidth="1"/>
    <col min="8" max="9" width="9.140625" style="2"/>
    <col min="10" max="11" width="14.85546875" style="16" bestFit="1" customWidth="1"/>
    <col min="12" max="16384" width="9.140625" style="2"/>
  </cols>
  <sheetData>
    <row r="2" spans="1:11" x14ac:dyDescent="0.3">
      <c r="B2" s="2" t="s">
        <v>20</v>
      </c>
    </row>
    <row r="3" spans="1:11" x14ac:dyDescent="0.3">
      <c r="B3" s="2" t="s">
        <v>21</v>
      </c>
    </row>
    <row r="4" spans="1:11" x14ac:dyDescent="0.3">
      <c r="B4" s="2" t="s">
        <v>22</v>
      </c>
    </row>
    <row r="7" spans="1:11" x14ac:dyDescent="0.3">
      <c r="I7" s="15"/>
      <c r="J7" s="17" t="s">
        <v>31</v>
      </c>
      <c r="K7" s="17" t="s">
        <v>32</v>
      </c>
    </row>
    <row r="8" spans="1:11" x14ac:dyDescent="0.3">
      <c r="C8" s="4" t="s">
        <v>7</v>
      </c>
      <c r="D8" s="4" t="s">
        <v>8</v>
      </c>
      <c r="E8" s="4" t="s">
        <v>9</v>
      </c>
      <c r="F8" s="4" t="s">
        <v>10</v>
      </c>
      <c r="G8" s="4" t="s">
        <v>12</v>
      </c>
      <c r="I8" s="15">
        <v>21</v>
      </c>
      <c r="J8" s="17"/>
      <c r="K8" s="17">
        <v>65000000</v>
      </c>
    </row>
    <row r="9" spans="1:11" x14ac:dyDescent="0.3">
      <c r="B9" s="2" t="s">
        <v>0</v>
      </c>
      <c r="C9" s="3">
        <v>0</v>
      </c>
      <c r="E9" s="5">
        <f>65000000-900000</f>
        <v>64100000</v>
      </c>
      <c r="G9" s="3">
        <f>+E9+F9</f>
        <v>64100000</v>
      </c>
      <c r="I9" s="15">
        <v>21</v>
      </c>
      <c r="J9" s="17">
        <v>900000</v>
      </c>
      <c r="K9" s="17"/>
    </row>
    <row r="10" spans="1:11" x14ac:dyDescent="0.3">
      <c r="A10" s="2">
        <v>1</v>
      </c>
      <c r="B10" s="2" t="s">
        <v>1</v>
      </c>
      <c r="C10" s="3">
        <f>+G9</f>
        <v>64100000</v>
      </c>
      <c r="D10" s="5">
        <f>+C10*$F$36</f>
        <v>707266.47385810583</v>
      </c>
      <c r="F10" s="6">
        <v>3054678.62</v>
      </c>
      <c r="G10" s="3">
        <f>+C10+D10-F10</f>
        <v>61752587.853858106</v>
      </c>
      <c r="I10" s="15">
        <v>1110</v>
      </c>
      <c r="J10" s="17">
        <f>+K8-J9</f>
        <v>64100000</v>
      </c>
      <c r="K10" s="17"/>
    </row>
    <row r="11" spans="1:11" x14ac:dyDescent="0.3">
      <c r="A11" s="2">
        <v>2</v>
      </c>
      <c r="B11" s="2" t="s">
        <v>2</v>
      </c>
      <c r="C11" s="3">
        <f>+G10</f>
        <v>61752587.853858106</v>
      </c>
      <c r="D11" s="5">
        <f>+C11*$F$36</f>
        <v>681365.60160703771</v>
      </c>
      <c r="F11" s="6">
        <v>3054678.62</v>
      </c>
      <c r="G11" s="3">
        <f>+C11+D11-F11</f>
        <v>59379274.835465148</v>
      </c>
    </row>
    <row r="12" spans="1:11" x14ac:dyDescent="0.3">
      <c r="A12" s="2">
        <v>3</v>
      </c>
      <c r="B12" s="2" t="s">
        <v>3</v>
      </c>
      <c r="C12" s="3">
        <f t="shared" ref="C12:C33" si="0">+G11</f>
        <v>59379274.835465148</v>
      </c>
      <c r="D12" s="5">
        <f t="shared" ref="D12:D33" si="1">+C12*$F$36</f>
        <v>655178.94435461459</v>
      </c>
      <c r="F12" s="6">
        <v>3054678.62</v>
      </c>
      <c r="G12" s="3">
        <f t="shared" ref="G12:G33" si="2">+C12+D12-F12</f>
        <v>56979775.159819767</v>
      </c>
    </row>
    <row r="13" spans="1:11" x14ac:dyDescent="0.3">
      <c r="A13" s="2">
        <v>4</v>
      </c>
      <c r="B13" s="2" t="s">
        <v>4</v>
      </c>
      <c r="C13" s="3">
        <f t="shared" si="0"/>
        <v>56979775.159819767</v>
      </c>
      <c r="D13" s="5">
        <f t="shared" si="1"/>
        <v>628703.34880676155</v>
      </c>
      <c r="F13" s="6">
        <v>3054678.62</v>
      </c>
      <c r="G13" s="3">
        <f t="shared" si="2"/>
        <v>54553799.888626531</v>
      </c>
    </row>
    <row r="14" spans="1:11" x14ac:dyDescent="0.3">
      <c r="A14" s="2">
        <v>5</v>
      </c>
      <c r="B14" s="2" t="s">
        <v>5</v>
      </c>
      <c r="C14" s="3">
        <f t="shared" si="0"/>
        <v>54553799.888626531</v>
      </c>
      <c r="D14" s="5">
        <f t="shared" si="1"/>
        <v>601935.62687659299</v>
      </c>
      <c r="F14" s="6">
        <v>3054678.62</v>
      </c>
      <c r="G14" s="3">
        <f t="shared" si="2"/>
        <v>52101056.895503126</v>
      </c>
    </row>
    <row r="15" spans="1:11" x14ac:dyDescent="0.3">
      <c r="A15" s="2">
        <v>6</v>
      </c>
      <c r="B15" s="2" t="s">
        <v>6</v>
      </c>
      <c r="C15" s="3">
        <f t="shared" si="0"/>
        <v>52101056.895503126</v>
      </c>
      <c r="D15" s="5">
        <f t="shared" si="1"/>
        <v>574872.55530051549</v>
      </c>
      <c r="F15" s="6">
        <v>3054678.62</v>
      </c>
      <c r="G15" s="3">
        <f t="shared" si="2"/>
        <v>49621250.830803648</v>
      </c>
    </row>
    <row r="16" spans="1:11" x14ac:dyDescent="0.3">
      <c r="A16" s="2">
        <v>7</v>
      </c>
      <c r="B16" s="2" t="s">
        <v>14</v>
      </c>
      <c r="C16" s="3">
        <f t="shared" si="0"/>
        <v>49621250.830803648</v>
      </c>
      <c r="D16" s="5">
        <f t="shared" si="1"/>
        <v>547510.87525009515</v>
      </c>
      <c r="F16" s="6">
        <v>3054678.62</v>
      </c>
      <c r="G16" s="3">
        <f t="shared" si="2"/>
        <v>47114083.086053744</v>
      </c>
    </row>
    <row r="17" spans="1:7" x14ac:dyDescent="0.3">
      <c r="A17" s="2">
        <v>8</v>
      </c>
      <c r="B17" s="2" t="s">
        <v>15</v>
      </c>
      <c r="C17" s="3">
        <f t="shared" si="0"/>
        <v>47114083.086053744</v>
      </c>
      <c r="D17" s="5">
        <f t="shared" si="1"/>
        <v>519847.29193964205</v>
      </c>
      <c r="F17" s="6">
        <v>3054678.62</v>
      </c>
      <c r="G17" s="3">
        <f t="shared" si="2"/>
        <v>44579251.757993385</v>
      </c>
    </row>
    <row r="18" spans="1:7" x14ac:dyDescent="0.3">
      <c r="A18" s="2">
        <v>9</v>
      </c>
      <c r="B18" s="2" t="s">
        <v>16</v>
      </c>
      <c r="C18" s="3">
        <f t="shared" si="0"/>
        <v>44579251.757993385</v>
      </c>
      <c r="D18" s="5">
        <f t="shared" si="1"/>
        <v>491878.47422946565</v>
      </c>
      <c r="F18" s="6">
        <v>3054678.62</v>
      </c>
      <c r="G18" s="3">
        <f t="shared" si="2"/>
        <v>42016451.61222285</v>
      </c>
    </row>
    <row r="19" spans="1:7" x14ac:dyDescent="0.3">
      <c r="A19" s="2">
        <v>10</v>
      </c>
      <c r="B19" s="2" t="s">
        <v>17</v>
      </c>
      <c r="C19" s="3">
        <f t="shared" si="0"/>
        <v>42016451.61222285</v>
      </c>
      <c r="D19" s="5">
        <f t="shared" si="1"/>
        <v>463601.05422475166</v>
      </c>
      <c r="F19" s="6">
        <v>3054678.62</v>
      </c>
      <c r="G19" s="3">
        <f t="shared" si="2"/>
        <v>39425374.046447605</v>
      </c>
    </row>
    <row r="20" spans="1:7" x14ac:dyDescent="0.3">
      <c r="A20" s="2">
        <v>11</v>
      </c>
      <c r="B20" s="2" t="s">
        <v>18</v>
      </c>
      <c r="C20" s="3">
        <f t="shared" si="0"/>
        <v>39425374.046447605</v>
      </c>
      <c r="D20" s="5">
        <f t="shared" si="1"/>
        <v>435011.62687001372</v>
      </c>
      <c r="F20" s="6">
        <v>3054678.62</v>
      </c>
      <c r="G20" s="3">
        <f t="shared" si="2"/>
        <v>36805707.053317621</v>
      </c>
    </row>
    <row r="21" spans="1:7" x14ac:dyDescent="0.3">
      <c r="A21" s="2">
        <v>12</v>
      </c>
      <c r="B21" s="2" t="s">
        <v>0</v>
      </c>
      <c r="C21" s="3">
        <f t="shared" si="0"/>
        <v>36805707.053317621</v>
      </c>
      <c r="D21" s="5">
        <f t="shared" si="1"/>
        <v>406106.74953906971</v>
      </c>
      <c r="F21" s="6">
        <v>3054678.62</v>
      </c>
      <c r="G21" s="3">
        <f t="shared" si="2"/>
        <v>34157135.182856694</v>
      </c>
    </row>
    <row r="22" spans="1:7" x14ac:dyDescent="0.3">
      <c r="A22" s="2">
        <v>13</v>
      </c>
      <c r="B22" s="2" t="s">
        <v>19</v>
      </c>
      <c r="C22" s="3">
        <f t="shared" si="0"/>
        <v>34157135.182856694</v>
      </c>
      <c r="D22" s="5">
        <f t="shared" si="1"/>
        <v>376882.94162049453</v>
      </c>
      <c r="F22" s="6">
        <v>3054678.62</v>
      </c>
      <c r="G22" s="3">
        <f t="shared" si="2"/>
        <v>31479339.504477184</v>
      </c>
    </row>
    <row r="23" spans="1:7" x14ac:dyDescent="0.3">
      <c r="A23" s="2">
        <v>14</v>
      </c>
      <c r="B23" s="2" t="s">
        <v>2</v>
      </c>
      <c r="C23" s="3">
        <f t="shared" si="0"/>
        <v>31479339.504477184</v>
      </c>
      <c r="D23" s="5">
        <f t="shared" si="1"/>
        <v>347336.68409849843</v>
      </c>
      <c r="F23" s="6">
        <v>3054678.62</v>
      </c>
      <c r="G23" s="3">
        <f t="shared" si="2"/>
        <v>28771997.56857568</v>
      </c>
    </row>
    <row r="24" spans="1:7" x14ac:dyDescent="0.3">
      <c r="A24" s="2">
        <v>15</v>
      </c>
      <c r="B24" s="2" t="s">
        <v>3</v>
      </c>
      <c r="C24" s="3">
        <f t="shared" si="0"/>
        <v>28771997.56857568</v>
      </c>
      <c r="D24" s="5">
        <f t="shared" si="1"/>
        <v>317464.41912918125</v>
      </c>
      <c r="F24" s="6">
        <v>3054678.62</v>
      </c>
      <c r="G24" s="3">
        <f t="shared" si="2"/>
        <v>26034783.367704861</v>
      </c>
    </row>
    <row r="25" spans="1:7" x14ac:dyDescent="0.3">
      <c r="A25" s="2">
        <v>16</v>
      </c>
      <c r="B25" s="2" t="s">
        <v>4</v>
      </c>
      <c r="C25" s="3">
        <f t="shared" si="0"/>
        <v>26034783.367704861</v>
      </c>
      <c r="D25" s="5">
        <f t="shared" si="1"/>
        <v>287262.54961211042</v>
      </c>
      <c r="F25" s="6">
        <v>3054678.62</v>
      </c>
      <c r="G25" s="3">
        <f t="shared" si="2"/>
        <v>23267367.297316968</v>
      </c>
    </row>
    <row r="26" spans="1:7" x14ac:dyDescent="0.3">
      <c r="A26" s="2">
        <v>17</v>
      </c>
      <c r="B26" s="2" t="s">
        <v>5</v>
      </c>
      <c r="C26" s="3">
        <f t="shared" si="0"/>
        <v>23267367.297316968</v>
      </c>
      <c r="D26" s="5">
        <f t="shared" si="1"/>
        <v>256727.43875717281</v>
      </c>
      <c r="F26" s="6">
        <v>3054678.62</v>
      </c>
      <c r="G26" s="3">
        <f t="shared" si="2"/>
        <v>20469416.116074141</v>
      </c>
    </row>
    <row r="27" spans="1:7" x14ac:dyDescent="0.3">
      <c r="A27" s="2">
        <v>18</v>
      </c>
      <c r="B27" s="2" t="s">
        <v>6</v>
      </c>
      <c r="C27" s="3">
        <f t="shared" si="0"/>
        <v>20469416.116074141</v>
      </c>
      <c r="D27" s="5">
        <f t="shared" si="1"/>
        <v>225855.40964664653</v>
      </c>
      <c r="F27" s="6">
        <v>3054678.62</v>
      </c>
      <c r="G27" s="3">
        <f t="shared" si="2"/>
        <v>17640592.905720785</v>
      </c>
    </row>
    <row r="28" spans="1:7" x14ac:dyDescent="0.3">
      <c r="A28" s="2">
        <v>19</v>
      </c>
      <c r="B28" s="2" t="s">
        <v>14</v>
      </c>
      <c r="C28" s="3">
        <f t="shared" si="0"/>
        <v>17640592.905720785</v>
      </c>
      <c r="D28" s="5">
        <f t="shared" si="1"/>
        <v>194642.74479244082</v>
      </c>
      <c r="F28" s="6">
        <v>3054678.62</v>
      </c>
      <c r="G28" s="3">
        <f t="shared" si="2"/>
        <v>14780557.030513223</v>
      </c>
    </row>
    <row r="29" spans="1:7" x14ac:dyDescent="0.3">
      <c r="A29" s="2">
        <v>20</v>
      </c>
      <c r="B29" s="2" t="s">
        <v>15</v>
      </c>
      <c r="C29" s="3">
        <f t="shared" si="0"/>
        <v>14780557.030513223</v>
      </c>
      <c r="D29" s="5">
        <f t="shared" si="1"/>
        <v>163085.68568845122</v>
      </c>
      <c r="F29" s="6">
        <v>3054678.62</v>
      </c>
      <c r="G29" s="3">
        <f t="shared" si="2"/>
        <v>11888964.096201673</v>
      </c>
    </row>
    <row r="30" spans="1:7" x14ac:dyDescent="0.3">
      <c r="A30" s="2">
        <v>21</v>
      </c>
      <c r="B30" s="2" t="s">
        <v>16</v>
      </c>
      <c r="C30" s="3">
        <f t="shared" si="0"/>
        <v>11888964.096201673</v>
      </c>
      <c r="D30" s="5">
        <f t="shared" si="1"/>
        <v>131180.43235797473</v>
      </c>
      <c r="F30" s="6">
        <v>3054678.62</v>
      </c>
      <c r="G30" s="3">
        <f t="shared" si="2"/>
        <v>8965465.9085596465</v>
      </c>
    </row>
    <row r="31" spans="1:7" x14ac:dyDescent="0.3">
      <c r="A31" s="2">
        <v>22</v>
      </c>
      <c r="B31" s="2" t="s">
        <v>17</v>
      </c>
      <c r="C31" s="3">
        <f t="shared" si="0"/>
        <v>8965465.9085596465</v>
      </c>
      <c r="D31" s="5">
        <f t="shared" si="1"/>
        <v>98923.142896131671</v>
      </c>
      <c r="F31" s="6">
        <v>3054678.62</v>
      </c>
      <c r="G31" s="3">
        <f t="shared" si="2"/>
        <v>6009710.4314557789</v>
      </c>
    </row>
    <row r="32" spans="1:7" x14ac:dyDescent="0.3">
      <c r="A32" s="2">
        <v>23</v>
      </c>
      <c r="B32" s="2" t="s">
        <v>18</v>
      </c>
      <c r="C32" s="3">
        <f t="shared" si="0"/>
        <v>6009710.4314557789</v>
      </c>
      <c r="D32" s="5">
        <f t="shared" si="1"/>
        <v>66309.933007238767</v>
      </c>
      <c r="F32" s="6">
        <v>3054678.62</v>
      </c>
      <c r="G32" s="3">
        <f t="shared" si="2"/>
        <v>3021341.7444630172</v>
      </c>
    </row>
    <row r="33" spans="1:7" x14ac:dyDescent="0.3">
      <c r="A33" s="2">
        <v>24</v>
      </c>
      <c r="B33" s="2" t="s">
        <v>0</v>
      </c>
      <c r="C33" s="3">
        <f t="shared" si="0"/>
        <v>3021341.7444630172</v>
      </c>
      <c r="D33" s="5">
        <f t="shared" si="1"/>
        <v>33336.875537077321</v>
      </c>
      <c r="F33" s="6">
        <v>3054678.62</v>
      </c>
      <c r="G33" s="5">
        <f t="shared" si="2"/>
        <v>9.4529241323471069E-8</v>
      </c>
    </row>
    <row r="34" spans="1:7" x14ac:dyDescent="0.3">
      <c r="D34" s="23">
        <f>SUM(D10:D33)</f>
        <v>9212286.8800000846</v>
      </c>
    </row>
    <row r="35" spans="1:7" ht="17.25" thickBot="1" x14ac:dyDescent="0.35"/>
    <row r="36" spans="1:7" ht="17.25" thickBot="1" x14ac:dyDescent="0.35">
      <c r="B36" s="24" t="s">
        <v>11</v>
      </c>
      <c r="C36" s="25"/>
      <c r="E36" s="3" t="s">
        <v>13</v>
      </c>
      <c r="F36" s="7">
        <v>1.1033798344120216E-2</v>
      </c>
    </row>
    <row r="37" spans="1:7" x14ac:dyDescent="0.3">
      <c r="B37" s="8">
        <v>0</v>
      </c>
      <c r="C37" s="9">
        <f>-E9</f>
        <v>-64100000</v>
      </c>
    </row>
    <row r="38" spans="1:7" x14ac:dyDescent="0.3">
      <c r="B38" s="10">
        <v>1</v>
      </c>
      <c r="C38" s="21">
        <f>+F10</f>
        <v>3054678.62</v>
      </c>
    </row>
    <row r="39" spans="1:7" x14ac:dyDescent="0.3">
      <c r="B39" s="10">
        <v>2</v>
      </c>
      <c r="C39" s="21">
        <f>+F11</f>
        <v>3054678.62</v>
      </c>
    </row>
    <row r="40" spans="1:7" x14ac:dyDescent="0.3">
      <c r="B40" s="10">
        <v>3</v>
      </c>
      <c r="C40" s="21">
        <f t="shared" ref="C40:C61" si="3">+F12</f>
        <v>3054678.62</v>
      </c>
    </row>
    <row r="41" spans="1:7" x14ac:dyDescent="0.3">
      <c r="B41" s="10">
        <v>4</v>
      </c>
      <c r="C41" s="21">
        <f t="shared" si="3"/>
        <v>3054678.62</v>
      </c>
    </row>
    <row r="42" spans="1:7" x14ac:dyDescent="0.3">
      <c r="B42" s="10">
        <v>5</v>
      </c>
      <c r="C42" s="21">
        <f t="shared" si="3"/>
        <v>3054678.62</v>
      </c>
    </row>
    <row r="43" spans="1:7" x14ac:dyDescent="0.3">
      <c r="B43" s="10">
        <v>6</v>
      </c>
      <c r="C43" s="21">
        <f t="shared" si="3"/>
        <v>3054678.62</v>
      </c>
    </row>
    <row r="44" spans="1:7" x14ac:dyDescent="0.3">
      <c r="B44" s="10">
        <v>7</v>
      </c>
      <c r="C44" s="21">
        <f t="shared" si="3"/>
        <v>3054678.62</v>
      </c>
    </row>
    <row r="45" spans="1:7" x14ac:dyDescent="0.3">
      <c r="B45" s="10">
        <v>8</v>
      </c>
      <c r="C45" s="21">
        <f t="shared" si="3"/>
        <v>3054678.62</v>
      </c>
    </row>
    <row r="46" spans="1:7" x14ac:dyDescent="0.3">
      <c r="B46" s="10">
        <v>9</v>
      </c>
      <c r="C46" s="21">
        <f t="shared" si="3"/>
        <v>3054678.62</v>
      </c>
    </row>
    <row r="47" spans="1:7" x14ac:dyDescent="0.3">
      <c r="B47" s="10">
        <v>10</v>
      </c>
      <c r="C47" s="21">
        <f t="shared" si="3"/>
        <v>3054678.62</v>
      </c>
    </row>
    <row r="48" spans="1:7" x14ac:dyDescent="0.3">
      <c r="B48" s="10">
        <v>11</v>
      </c>
      <c r="C48" s="21">
        <f t="shared" si="3"/>
        <v>3054678.62</v>
      </c>
    </row>
    <row r="49" spans="2:3" x14ac:dyDescent="0.3">
      <c r="B49" s="10">
        <v>12</v>
      </c>
      <c r="C49" s="21">
        <f t="shared" si="3"/>
        <v>3054678.62</v>
      </c>
    </row>
    <row r="50" spans="2:3" x14ac:dyDescent="0.3">
      <c r="B50" s="10">
        <v>13</v>
      </c>
      <c r="C50" s="21">
        <f t="shared" si="3"/>
        <v>3054678.62</v>
      </c>
    </row>
    <row r="51" spans="2:3" x14ac:dyDescent="0.3">
      <c r="B51" s="10">
        <v>14</v>
      </c>
      <c r="C51" s="21">
        <f t="shared" si="3"/>
        <v>3054678.62</v>
      </c>
    </row>
    <row r="52" spans="2:3" x14ac:dyDescent="0.3">
      <c r="B52" s="10">
        <v>15</v>
      </c>
      <c r="C52" s="21">
        <f t="shared" si="3"/>
        <v>3054678.62</v>
      </c>
    </row>
    <row r="53" spans="2:3" x14ac:dyDescent="0.3">
      <c r="B53" s="10">
        <v>16</v>
      </c>
      <c r="C53" s="21">
        <f t="shared" si="3"/>
        <v>3054678.62</v>
      </c>
    </row>
    <row r="54" spans="2:3" x14ac:dyDescent="0.3">
      <c r="B54" s="10">
        <v>17</v>
      </c>
      <c r="C54" s="21">
        <f t="shared" si="3"/>
        <v>3054678.62</v>
      </c>
    </row>
    <row r="55" spans="2:3" x14ac:dyDescent="0.3">
      <c r="B55" s="10">
        <v>18</v>
      </c>
      <c r="C55" s="21">
        <f t="shared" si="3"/>
        <v>3054678.62</v>
      </c>
    </row>
    <row r="56" spans="2:3" x14ac:dyDescent="0.3">
      <c r="B56" s="10">
        <v>19</v>
      </c>
      <c r="C56" s="21">
        <f t="shared" si="3"/>
        <v>3054678.62</v>
      </c>
    </row>
    <row r="57" spans="2:3" x14ac:dyDescent="0.3">
      <c r="B57" s="10">
        <v>20</v>
      </c>
      <c r="C57" s="21">
        <f t="shared" si="3"/>
        <v>3054678.62</v>
      </c>
    </row>
    <row r="58" spans="2:3" x14ac:dyDescent="0.3">
      <c r="B58" s="10">
        <v>21</v>
      </c>
      <c r="C58" s="21">
        <f t="shared" si="3"/>
        <v>3054678.62</v>
      </c>
    </row>
    <row r="59" spans="2:3" x14ac:dyDescent="0.3">
      <c r="B59" s="10">
        <v>22</v>
      </c>
      <c r="C59" s="21">
        <f t="shared" si="3"/>
        <v>3054678.62</v>
      </c>
    </row>
    <row r="60" spans="2:3" x14ac:dyDescent="0.3">
      <c r="B60" s="10">
        <v>23</v>
      </c>
      <c r="C60" s="21">
        <f t="shared" si="3"/>
        <v>3054678.62</v>
      </c>
    </row>
    <row r="61" spans="2:3" x14ac:dyDescent="0.3">
      <c r="B61" s="10">
        <v>24</v>
      </c>
      <c r="C61" s="21">
        <f t="shared" si="3"/>
        <v>3054678.62</v>
      </c>
    </row>
    <row r="62" spans="2:3" ht="17.25" thickBot="1" x14ac:dyDescent="0.35">
      <c r="B62" s="12"/>
      <c r="C62" s="22">
        <f>IRR(C37:C61)</f>
        <v>1.1033798344120216E-2</v>
      </c>
    </row>
  </sheetData>
  <mergeCells count="1">
    <mergeCell ref="B36:C3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C8"/>
  <sheetViews>
    <sheetView zoomScale="140" zoomScaleNormal="140" workbookViewId="0">
      <selection activeCell="G11" sqref="G11"/>
    </sheetView>
  </sheetViews>
  <sheetFormatPr baseColWidth="10" defaultColWidth="9.140625" defaultRowHeight="15" x14ac:dyDescent="0.25"/>
  <sheetData>
    <row r="2" spans="2:3" x14ac:dyDescent="0.25">
      <c r="B2" s="1" t="s">
        <v>23</v>
      </c>
    </row>
    <row r="3" spans="2:3" x14ac:dyDescent="0.25">
      <c r="B3" s="1" t="s">
        <v>24</v>
      </c>
    </row>
    <row r="4" spans="2:3" x14ac:dyDescent="0.25">
      <c r="C4" s="1" t="s">
        <v>25</v>
      </c>
    </row>
    <row r="5" spans="2:3" x14ac:dyDescent="0.25">
      <c r="C5" s="1" t="s">
        <v>26</v>
      </c>
    </row>
    <row r="6" spans="2:3" x14ac:dyDescent="0.25">
      <c r="C6" s="1" t="s">
        <v>27</v>
      </c>
    </row>
    <row r="7" spans="2:3" x14ac:dyDescent="0.25">
      <c r="C7" s="1" t="s">
        <v>28</v>
      </c>
    </row>
    <row r="8" spans="2:3" x14ac:dyDescent="0.25">
      <c r="C8" s="1" t="s">
        <v>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PCGA</vt:lpstr>
      <vt:lpstr>NIIF</vt:lpstr>
      <vt:lpstr>Hoja3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2022-09-30T13:11:07Z</dcterms:modified>
</cp:coreProperties>
</file>