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8_{AAC27DF1-6F54-4282-BCEE-AFD3E5C5E7CB}" xr6:coauthVersionLast="47" xr6:coauthVersionMax="47" xr10:uidLastSave="{00000000-0000-0000-0000-000000000000}"/>
  <bookViews>
    <workbookView xWindow="2730" yWindow="2640" windowWidth="16050" windowHeight="13560" firstSheet="2" activeTab="5" xr2:uid="{00000000-000D-0000-FFFF-FFFF00000000}"/>
  </bookViews>
  <sheets>
    <sheet name="ESF" sheetId="1" r:id="rId1"/>
    <sheet name="ER" sheetId="2" r:id="rId2"/>
    <sheet name="Indicadores" sheetId="3" r:id="rId3"/>
    <sheet name="V1-Proyecciones de ventas" sheetId="7" r:id="rId4"/>
    <sheet name="ESF proyectado" sheetId="4" r:id="rId5"/>
    <sheet name="EFE Indirecto" sheetId="8" r:id="rId6"/>
    <sheet name="ERI proyectado" sheetId="5"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ultipleCPUManualCount" hidden="1">8</definedName>
    <definedName name="_AtRisk_SimSetting_MultipleCPUMode" hidden="1">0</definedName>
    <definedName name="_AtRisk_SimSetting_RandomNumberGenerator" hidden="1">0</definedName>
    <definedName name="_AtRisk_SimSetting_ReportOptionCustomItemCumulativeOverlay01" hidden="1">0</definedName>
    <definedName name="_AtRisk_SimSetting_ReportOptionCustomItemCumulativeOverlay02" hidden="1">0</definedName>
    <definedName name="_AtRisk_SimSetting_ReportOptionCustomItemCumulativeOverlay03" hidden="1">0</definedName>
    <definedName name="_AtRisk_SimSetting_ReportOptionCustomItemCumulativeOverlay04" hidden="1">0</definedName>
    <definedName name="_AtRisk_SimSetting_ReportOptionCustomItemCumulativeOverlay05" hidden="1">0</definedName>
    <definedName name="_AtRisk_SimSetting_ReportOptionCustomItemCumulativeOverlay06" hidden="1">0</definedName>
    <definedName name="_AtRisk_SimSetting_ReportOptionCustomItemDistributionFormat01" hidden="1">1</definedName>
    <definedName name="_AtRisk_SimSetting_ReportOptionCustomItemDistributionFormat02" hidden="1">1</definedName>
    <definedName name="_AtRisk_SimSetting_ReportOptionCustomItemDistributionFormat03" hidden="1">4</definedName>
    <definedName name="_AtRisk_SimSetting_ReportOptionCustomItemDistributionFormat04" hidden="1">1</definedName>
    <definedName name="_AtRisk_SimSetting_ReportOptionCustomItemDistributionFormat05" hidden="1">1</definedName>
    <definedName name="_AtRisk_SimSetting_ReportOptionCustomItemDistributionFormat06" hidden="1">1</definedName>
    <definedName name="_AtRisk_SimSetting_ReportOptionCustomItemGraphFormat01" hidden="1">1</definedName>
    <definedName name="_AtRisk_SimSetting_ReportOptionCustomItemGraphFormat02" hidden="1">1</definedName>
    <definedName name="_AtRisk_SimSetting_ReportOptionCustomItemGraphFormat03" hidden="1">1</definedName>
    <definedName name="_AtRisk_SimSetting_ReportOptionCustomItemGraphFormat04" hidden="1">1</definedName>
    <definedName name="_AtRisk_SimSetting_ReportOptionCustomItemGraphFormat05" hidden="1">1</definedName>
    <definedName name="_AtRisk_SimSetting_ReportOptionCustomItemGraphFormat06" hidden="1">1</definedName>
    <definedName name="_AtRisk_SimSetting_ReportOptionCustomItemItemIndex01" hidden="1">0</definedName>
    <definedName name="_AtRisk_SimSetting_ReportOptionCustomItemItemIndex02" hidden="1">1</definedName>
    <definedName name="_AtRisk_SimSetting_ReportOptionCustomItemItemIndex03" hidden="1">2</definedName>
    <definedName name="_AtRisk_SimSetting_ReportOptionCustomItemItemIndex04" hidden="1">3</definedName>
    <definedName name="_AtRisk_SimSetting_ReportOptionCustomItemItemIndex05" hidden="1">4</definedName>
    <definedName name="_AtRisk_SimSetting_ReportOptionCustomItemItemIndex06" hidden="1">5</definedName>
    <definedName name="_AtRisk_SimSetting_ReportOptionCustomItemItemSize01" hidden="1">0</definedName>
    <definedName name="_AtRisk_SimSetting_ReportOptionCustomItemItemSize02" hidden="1">0</definedName>
    <definedName name="_AtRisk_SimSetting_ReportOptionCustomItemItemSize03" hidden="1">0</definedName>
    <definedName name="_AtRisk_SimSetting_ReportOptionCustomItemItemSize04" hidden="1">0</definedName>
    <definedName name="_AtRisk_SimSetting_ReportOptionCustomItemItemSize05" hidden="1">0</definedName>
    <definedName name="_AtRisk_SimSetting_ReportOptionCustomItemItemSize06" hidden="1">0</definedName>
    <definedName name="_AtRisk_SimSetting_ReportOptionCustomItemItemType01" hidden="1">1</definedName>
    <definedName name="_AtRisk_SimSetting_ReportOptionCustomItemItemType02" hidden="1">5</definedName>
    <definedName name="_AtRisk_SimSetting_ReportOptionCustomItemItemType03" hidden="1">1</definedName>
    <definedName name="_AtRisk_SimSetting_ReportOptionCustomItemItemType04" hidden="1">3</definedName>
    <definedName name="_AtRisk_SimSetting_ReportOptionCustomItemItemType05" hidden="1">2</definedName>
    <definedName name="_AtRisk_SimSetting_ReportOptionCustomItemItemType06" hidden="1">4</definedName>
    <definedName name="_AtRisk_SimSetting_ReportOptionCustomItemLegendType01" hidden="1">0</definedName>
    <definedName name="_AtRisk_SimSetting_ReportOptionCustomItemLegendType02" hidden="1">0</definedName>
    <definedName name="_AtRisk_SimSetting_ReportOptionCustomItemLegendType03" hidden="1">0</definedName>
    <definedName name="_AtRisk_SimSetting_ReportOptionCustomItemLegendType04" hidden="1">0</definedName>
    <definedName name="_AtRisk_SimSetting_ReportOptionCustomItemLegendType05" hidden="1">0</definedName>
    <definedName name="_AtRisk_SimSetting_ReportOptionCustomItemLegendType06" hidden="1">0</definedName>
    <definedName name="_AtRisk_SimSetting_ReportOptionCustomItemsCount" hidden="1">0</definedName>
    <definedName name="_AtRisk_SimSetting_ReportOptionCustomItemSensitivityFormat01" hidden="1">1</definedName>
    <definedName name="_AtRisk_SimSetting_ReportOptionCustomItemSensitivityFormat02" hidden="1">1</definedName>
    <definedName name="_AtRisk_SimSetting_ReportOptionCustomItemSensitivityFormat03" hidden="1">1</definedName>
    <definedName name="_AtRisk_SimSetting_ReportOptionCustomItemSensitivityFormat04" hidden="1">1</definedName>
    <definedName name="_AtRisk_SimSetting_ReportOptionCustomItemSensitivityFormat05" hidden="1">1</definedName>
    <definedName name="_AtRisk_SimSetting_ReportOptionCustomItemSensitivityFormat06" hidden="1">1</definedName>
    <definedName name="_AtRisk_SimSetting_ReportOptionCustomItemSummaryGraphType01" hidden="1">0</definedName>
    <definedName name="_AtRisk_SimSetting_ReportOptionCustomItemSummaryGraphType02" hidden="1">0</definedName>
    <definedName name="_AtRisk_SimSetting_ReportOptionCustomItemSummaryGraphType03" hidden="1">0</definedName>
    <definedName name="_AtRisk_SimSetting_ReportOptionCustomItemSummaryGraphType04" hidden="1">0</definedName>
    <definedName name="_AtRisk_SimSetting_ReportOptionCustomItemSummaryGraphType05" hidden="1">0</definedName>
    <definedName name="_AtRisk_SimSetting_ReportOptionCustomItemSummaryGraphType06"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255</definedName>
    <definedName name="_AtRisk_SimSetting_ReportOptionReportsFileType" hidden="1">1</definedName>
    <definedName name="_AtRisk_SimSetting_ReportOptionReportStyle" hidden="1">1</definedName>
    <definedName name="_AtRisk_SimSetting_ReportOptionSelectiveQR" hidden="1">FALSE</definedName>
    <definedName name="_AtRisk_SimSetting_ReportsList" hidden="1">255</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acciones">'[1]Simulacion Precio accion'!$B$12:$C$1527</definedName>
    <definedName name="B">'[2]Precio de Cierre'!#REF!</definedName>
    <definedName name="BaseYear">#REF!</definedName>
    <definedName name="CBWorkbookPriority" hidden="1">-1935235038</definedName>
    <definedName name="ch5data">#REF!</definedName>
    <definedName name="ch5data1">#REF!</definedName>
    <definedName name="cov">'[3]portaf eficiente'!#REF!</definedName>
    <definedName name="DiscountRate">#REF!</definedName>
    <definedName name="Erosion">#REF!</definedName>
    <definedName name="g">'[4]Valoración(10yr)'!$B$6</definedName>
    <definedName name="GrowthRate">#REF!</definedName>
    <definedName name="Interés">#REF!</definedName>
    <definedName name="Interés1">#REF!</definedName>
    <definedName name="isr">#REF!</definedName>
    <definedName name="ModelType">#REF!</definedName>
    <definedName name="Pal_Workbook_GUID" hidden="1">"PY6E948IINEHZ7JWMD6262CS"</definedName>
    <definedName name="PrivateRate">#REF!</definedName>
    <definedName name="PVInvestments">#REF!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IsInput" hidden="1">_xll.RiskCellHasTokensFromFormula(262144+512+524288,_xlfn.FORMULATEXT(INDIRECT(ADDRESS(ROW(),COLUMN()))))</definedName>
    <definedName name="RiskIsOptimization" hidden="1">TRUE</definedName>
    <definedName name="RiskIsOutput" hidden="1">_xll.RiskCellHasTokensFromFormula(1024,_xlfn.FORMULATEXT(INDIRECT(ADDRESS(ROW(),COLUMN()))))</definedName>
    <definedName name="RiskIsStatistics" hidden="1">_xll.RiskCellHasTokensFromFormula(4096+32768+65536,_xlfn.FORMULATEXT(INDIRECT(ADDRESS(ROW(),COLUMN()))))</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3</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tartYear">#REF!</definedName>
    <definedName name="TaxRate">#REF!</definedName>
    <definedName name="Terminal">#REF!</definedName>
    <definedName name="Type">#REF!</definedName>
    <definedName name="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1" i="8" l="1"/>
  <c r="G110" i="8" s="1"/>
  <c r="H42" i="8" l="1"/>
  <c r="H41" i="8"/>
  <c r="K101" i="8" l="1"/>
  <c r="K34" i="8"/>
  <c r="G35" i="8"/>
  <c r="G34" i="8"/>
  <c r="G33" i="8"/>
  <c r="G32" i="8"/>
  <c r="G31" i="8"/>
  <c r="G30" i="8"/>
  <c r="G29" i="8"/>
  <c r="J114" i="8"/>
  <c r="I114" i="8"/>
  <c r="H114" i="8"/>
  <c r="L102" i="8"/>
  <c r="K102" i="8"/>
  <c r="J102" i="8"/>
  <c r="I102" i="8"/>
  <c r="J101" i="8"/>
  <c r="I101" i="8"/>
  <c r="I81" i="8"/>
  <c r="J81" i="8" s="1"/>
  <c r="K81" i="8" s="1"/>
  <c r="L81" i="8" s="1"/>
  <c r="H44" i="8"/>
  <c r="H49" i="8" s="1"/>
  <c r="E35" i="8"/>
  <c r="E34" i="8"/>
  <c r="E33" i="8"/>
  <c r="E32" i="8"/>
  <c r="E31" i="8"/>
  <c r="E30" i="8"/>
  <c r="E29" i="8"/>
  <c r="G26" i="8"/>
  <c r="H25" i="8" s="1"/>
  <c r="H45" i="8" s="1"/>
  <c r="L21" i="8"/>
  <c r="K21" i="8"/>
  <c r="J21" i="8"/>
  <c r="I21" i="8"/>
  <c r="H21" i="8"/>
  <c r="L18" i="8"/>
  <c r="K18" i="8"/>
  <c r="J18" i="8"/>
  <c r="I18" i="8"/>
  <c r="H18" i="8"/>
  <c r="L16" i="8"/>
  <c r="K16" i="8"/>
  <c r="J16" i="8"/>
  <c r="I16" i="8"/>
  <c r="H16" i="8"/>
  <c r="L15" i="8"/>
  <c r="K15" i="8"/>
  <c r="J15" i="8"/>
  <c r="I15" i="8"/>
  <c r="H15" i="8"/>
  <c r="L14" i="8"/>
  <c r="K14" i="8"/>
  <c r="J14" i="8"/>
  <c r="I14" i="8"/>
  <c r="H14" i="8"/>
  <c r="H3" i="8"/>
  <c r="I3" i="8" s="1"/>
  <c r="J3" i="8" s="1"/>
  <c r="K3" i="8" s="1"/>
  <c r="L3" i="8" s="1"/>
  <c r="I2" i="8"/>
  <c r="J2" i="8" s="1"/>
  <c r="K2" i="8" s="1"/>
  <c r="L2" i="8" s="1"/>
  <c r="B33" i="7"/>
  <c r="B32" i="7"/>
  <c r="B22" i="7"/>
  <c r="B34" i="7" s="1"/>
  <c r="F31" i="7" s="1"/>
  <c r="F43" i="7" s="1"/>
  <c r="B21" i="7"/>
  <c r="B20" i="7"/>
  <c r="B19" i="7"/>
  <c r="B31" i="7" s="1"/>
  <c r="F45" i="7"/>
  <c r="F44" i="7"/>
  <c r="C34" i="7"/>
  <c r="C33" i="7"/>
  <c r="C32" i="7"/>
  <c r="C31" i="7"/>
  <c r="C22" i="7"/>
  <c r="C21" i="7"/>
  <c r="C20" i="7"/>
  <c r="C19" i="7"/>
  <c r="C10" i="7"/>
  <c r="G7" i="7" s="1"/>
  <c r="J7" i="7" s="1"/>
  <c r="C9" i="7"/>
  <c r="D10" i="7" s="1"/>
  <c r="C8" i="7"/>
  <c r="F7" i="7"/>
  <c r="C7" i="7"/>
  <c r="L2" i="5"/>
  <c r="K2" i="5"/>
  <c r="J2" i="5"/>
  <c r="I2" i="5"/>
  <c r="H2" i="5"/>
  <c r="D2" i="5"/>
  <c r="E2" i="5"/>
  <c r="F2" i="5"/>
  <c r="C2" i="5"/>
  <c r="F22" i="5"/>
  <c r="E22" i="5"/>
  <c r="C22" i="5"/>
  <c r="F20" i="5"/>
  <c r="E20" i="5"/>
  <c r="D20" i="5"/>
  <c r="C20" i="5"/>
  <c r="F19" i="5"/>
  <c r="E19" i="5"/>
  <c r="D19" i="5"/>
  <c r="C19" i="5"/>
  <c r="F18" i="5"/>
  <c r="E18" i="5"/>
  <c r="D18" i="5"/>
  <c r="C18" i="5"/>
  <c r="L16" i="5"/>
  <c r="L9" i="8" s="1"/>
  <c r="K16" i="5"/>
  <c r="K9" i="8" s="1"/>
  <c r="J16" i="5"/>
  <c r="J9" i="8" s="1"/>
  <c r="I16" i="5"/>
  <c r="I9" i="8" s="1"/>
  <c r="H16" i="5"/>
  <c r="F16" i="5"/>
  <c r="E16" i="5"/>
  <c r="D16" i="5"/>
  <c r="C16" i="5"/>
  <c r="F15" i="5"/>
  <c r="D15" i="5"/>
  <c r="C15" i="5"/>
  <c r="F14" i="5"/>
  <c r="E14" i="5"/>
  <c r="D14" i="5"/>
  <c r="C14" i="5"/>
  <c r="D11" i="5"/>
  <c r="C11" i="5"/>
  <c r="F10" i="5"/>
  <c r="F11" i="5" s="1"/>
  <c r="E10" i="5"/>
  <c r="E11" i="5" s="1"/>
  <c r="D8" i="5"/>
  <c r="D13" i="5" s="1"/>
  <c r="F7" i="5"/>
  <c r="E7" i="5"/>
  <c r="F6" i="5"/>
  <c r="E6" i="5"/>
  <c r="C6" i="5"/>
  <c r="F5" i="5"/>
  <c r="E5" i="5"/>
  <c r="C5" i="5"/>
  <c r="F4" i="5"/>
  <c r="E4" i="5"/>
  <c r="C4" i="5"/>
  <c r="G38" i="4"/>
  <c r="H38" i="4" s="1"/>
  <c r="I38" i="4" s="1"/>
  <c r="J38" i="4" s="1"/>
  <c r="K38" i="4" s="1"/>
  <c r="D38" i="4"/>
  <c r="D32" i="4" s="1"/>
  <c r="G37" i="4"/>
  <c r="H37" i="4" s="1"/>
  <c r="I37" i="4" s="1"/>
  <c r="J37" i="4" s="1"/>
  <c r="K37" i="4" s="1"/>
  <c r="G33" i="4"/>
  <c r="F32" i="4"/>
  <c r="E32" i="4"/>
  <c r="C32" i="4"/>
  <c r="K30" i="4"/>
  <c r="J30" i="4"/>
  <c r="I30" i="4"/>
  <c r="F30" i="4"/>
  <c r="F21" i="4" s="1"/>
  <c r="F40" i="4" s="1"/>
  <c r="E30" i="4"/>
  <c r="E21" i="4" s="1"/>
  <c r="E40" i="4" s="1"/>
  <c r="D30" i="4"/>
  <c r="C30" i="4"/>
  <c r="H29" i="4"/>
  <c r="H30" i="4" s="1"/>
  <c r="G29" i="4"/>
  <c r="G30" i="4" s="1"/>
  <c r="F27" i="4"/>
  <c r="E27" i="4"/>
  <c r="C27" i="4"/>
  <c r="G26" i="4"/>
  <c r="H26" i="4" s="1"/>
  <c r="I26" i="4" s="1"/>
  <c r="J26" i="4" s="1"/>
  <c r="K26" i="4" s="1"/>
  <c r="L35" i="8" s="1"/>
  <c r="D26" i="4"/>
  <c r="G25" i="4"/>
  <c r="H25" i="4" s="1"/>
  <c r="I25" i="4" s="1"/>
  <c r="J25" i="4" s="1"/>
  <c r="K25" i="4" s="1"/>
  <c r="L34" i="8" s="1"/>
  <c r="D25" i="4"/>
  <c r="P23" i="4"/>
  <c r="O23" i="4"/>
  <c r="N23" i="4"/>
  <c r="M23" i="4"/>
  <c r="I22" i="4"/>
  <c r="H22" i="4"/>
  <c r="G22" i="4"/>
  <c r="D22" i="4"/>
  <c r="C21" i="4"/>
  <c r="C40" i="4" s="1"/>
  <c r="K17" i="4"/>
  <c r="J17" i="4"/>
  <c r="I17" i="4"/>
  <c r="H17" i="4"/>
  <c r="G17" i="4"/>
  <c r="F17" i="4"/>
  <c r="E17" i="4"/>
  <c r="D17" i="4"/>
  <c r="C17" i="4"/>
  <c r="K16" i="4"/>
  <c r="J16" i="4"/>
  <c r="I16" i="4"/>
  <c r="H16" i="4"/>
  <c r="G16" i="4"/>
  <c r="F16" i="4"/>
  <c r="E16" i="4"/>
  <c r="D16" i="4"/>
  <c r="C16" i="4"/>
  <c r="F14" i="4"/>
  <c r="G83" i="8" s="1"/>
  <c r="E14" i="4"/>
  <c r="D14" i="4"/>
  <c r="C14" i="4"/>
  <c r="K13" i="4"/>
  <c r="L31" i="8" s="1"/>
  <c r="I13" i="4"/>
  <c r="J31" i="8" s="1"/>
  <c r="H13" i="4"/>
  <c r="I31" i="8" s="1"/>
  <c r="G13" i="4"/>
  <c r="H31" i="8" s="1"/>
  <c r="P12" i="4"/>
  <c r="O12" i="4"/>
  <c r="N12" i="4"/>
  <c r="M12" i="4"/>
  <c r="L11" i="4"/>
  <c r="E22" i="2"/>
  <c r="D22" i="2"/>
  <c r="B22" i="2"/>
  <c r="E20" i="2"/>
  <c r="D20" i="2"/>
  <c r="C20" i="2"/>
  <c r="B20" i="2"/>
  <c r="E19" i="2"/>
  <c r="D19" i="2"/>
  <c r="C19" i="2"/>
  <c r="B19" i="2"/>
  <c r="E18" i="2"/>
  <c r="D18" i="2"/>
  <c r="C18" i="2"/>
  <c r="B18" i="2"/>
  <c r="E16" i="2"/>
  <c r="D16" i="2"/>
  <c r="C16" i="2"/>
  <c r="B16" i="2"/>
  <c r="E15" i="2"/>
  <c r="C15" i="2"/>
  <c r="B15" i="2"/>
  <c r="E14" i="2"/>
  <c r="D14" i="2"/>
  <c r="C14" i="2"/>
  <c r="B14" i="2"/>
  <c r="C13" i="2"/>
  <c r="D16" i="3" s="1"/>
  <c r="C12" i="2"/>
  <c r="C11" i="2"/>
  <c r="B11" i="2"/>
  <c r="E10" i="2"/>
  <c r="E11" i="2" s="1"/>
  <c r="D10" i="2"/>
  <c r="D11" i="2" s="1"/>
  <c r="C8" i="2"/>
  <c r="D10" i="3" s="1"/>
  <c r="D11" i="3" s="1"/>
  <c r="E7" i="2"/>
  <c r="D7" i="2"/>
  <c r="E6" i="2"/>
  <c r="D6" i="2"/>
  <c r="B6" i="2"/>
  <c r="E5" i="2"/>
  <c r="D5" i="2"/>
  <c r="B5" i="2"/>
  <c r="E4" i="2"/>
  <c r="D4" i="2"/>
  <c r="B4" i="2"/>
  <c r="E26" i="1"/>
  <c r="D26" i="1"/>
  <c r="C26" i="1"/>
  <c r="B26" i="1"/>
  <c r="E23" i="1"/>
  <c r="D23" i="1"/>
  <c r="C23" i="1"/>
  <c r="B23" i="1"/>
  <c r="E14" i="1"/>
  <c r="D14" i="1"/>
  <c r="C14" i="1"/>
  <c r="C3" i="1" s="1"/>
  <c r="D12" i="3" s="1"/>
  <c r="B14" i="1"/>
  <c r="E9" i="1"/>
  <c r="E3" i="1" s="1"/>
  <c r="D9" i="1"/>
  <c r="E5" i="3" s="1"/>
  <c r="E6" i="3" s="1"/>
  <c r="C9" i="1"/>
  <c r="D5" i="3" s="1"/>
  <c r="D6" i="3" s="1"/>
  <c r="B9" i="1"/>
  <c r="C5" i="3" s="1"/>
  <c r="C6" i="3" s="1"/>
  <c r="J35" i="8" l="1"/>
  <c r="D3" i="1"/>
  <c r="D16" i="1"/>
  <c r="E27" i="3" s="1"/>
  <c r="F19" i="7"/>
  <c r="H34" i="8"/>
  <c r="K35" i="8"/>
  <c r="F5" i="3"/>
  <c r="F6" i="3" s="1"/>
  <c r="D17" i="3"/>
  <c r="D19" i="3" s="1"/>
  <c r="I34" i="8"/>
  <c r="H35" i="8"/>
  <c r="D19" i="4"/>
  <c r="D8" i="4" s="1"/>
  <c r="G111" i="8"/>
  <c r="G93" i="8"/>
  <c r="J34" i="8"/>
  <c r="I35" i="8"/>
  <c r="I19" i="4"/>
  <c r="J84" i="8" s="1"/>
  <c r="H9" i="8"/>
  <c r="H102" i="8"/>
  <c r="C19" i="4"/>
  <c r="C8" i="4" s="1"/>
  <c r="C41" i="4" s="1"/>
  <c r="K17" i="8"/>
  <c r="K106" i="8" s="1"/>
  <c r="H22" i="8"/>
  <c r="G36" i="4"/>
  <c r="I42" i="8" s="1"/>
  <c r="C8" i="5"/>
  <c r="C12" i="5" s="1"/>
  <c r="C17" i="2"/>
  <c r="C21" i="2" s="1"/>
  <c r="C23" i="2" s="1"/>
  <c r="D20" i="3" s="1"/>
  <c r="D8" i="2"/>
  <c r="E17" i="3" s="1"/>
  <c r="D21" i="7"/>
  <c r="H43" i="7" a="1"/>
  <c r="H47" i="7" s="1"/>
  <c r="E8" i="2"/>
  <c r="F10" i="3" s="1"/>
  <c r="F11" i="3" s="1"/>
  <c r="E19" i="4"/>
  <c r="D9" i="7"/>
  <c r="L101" i="8"/>
  <c r="J13" i="4"/>
  <c r="K31" i="8" s="1"/>
  <c r="D22" i="7"/>
  <c r="H17" i="8"/>
  <c r="H106" i="8" s="1"/>
  <c r="F8" i="5"/>
  <c r="P19" i="5" s="1"/>
  <c r="D17" i="5"/>
  <c r="D21" i="5" s="1"/>
  <c r="D23" i="5" s="1"/>
  <c r="B8" i="2"/>
  <c r="D27" i="4"/>
  <c r="D21" i="4" s="1"/>
  <c r="D40" i="4" s="1"/>
  <c r="L23" i="4"/>
  <c r="H23" i="4" s="1"/>
  <c r="E8" i="5"/>
  <c r="O19" i="5" s="1"/>
  <c r="F12" i="3"/>
  <c r="I17" i="8"/>
  <c r="I106" i="8" s="1"/>
  <c r="L12" i="4"/>
  <c r="H19" i="4"/>
  <c r="I84" i="8" s="1"/>
  <c r="J97" i="8" s="1"/>
  <c r="D20" i="7"/>
  <c r="E8" i="4"/>
  <c r="E41" i="4" s="1"/>
  <c r="K19" i="4"/>
  <c r="L84" i="8" s="1"/>
  <c r="J19" i="4"/>
  <c r="K84" i="8" s="1"/>
  <c r="D32" i="7"/>
  <c r="K97" i="8"/>
  <c r="L97" i="8"/>
  <c r="D8" i="7"/>
  <c r="D34" i="7"/>
  <c r="J17" i="8"/>
  <c r="J106" i="8" s="1"/>
  <c r="G19" i="4"/>
  <c r="H84" i="8" s="1"/>
  <c r="F19" i="4"/>
  <c r="L17" i="8"/>
  <c r="L106" i="8" s="1"/>
  <c r="G37" i="8"/>
  <c r="G112" i="8"/>
  <c r="H31" i="7" a="1"/>
  <c r="H35" i="7" s="1"/>
  <c r="H19" i="7" a="1"/>
  <c r="H19" i="7" s="1"/>
  <c r="H7" i="7" a="1"/>
  <c r="D33" i="7"/>
  <c r="G19" i="7"/>
  <c r="J19" i="7" s="1"/>
  <c r="J20" i="7" s="1"/>
  <c r="G31" i="7"/>
  <c r="N20" i="5"/>
  <c r="D12" i="5"/>
  <c r="C13" i="5"/>
  <c r="C17" i="5" s="1"/>
  <c r="C21" i="5" s="1"/>
  <c r="C23" i="5" s="1"/>
  <c r="C24" i="5" s="1"/>
  <c r="E12" i="5"/>
  <c r="N19" i="5"/>
  <c r="N14" i="5"/>
  <c r="N18" i="5"/>
  <c r="K23" i="4"/>
  <c r="I23" i="4"/>
  <c r="G23" i="4"/>
  <c r="H33" i="4"/>
  <c r="B12" i="2"/>
  <c r="B13" i="2"/>
  <c r="E12" i="2"/>
  <c r="E13" i="2"/>
  <c r="D13" i="2"/>
  <c r="D12" i="2"/>
  <c r="E16" i="1"/>
  <c r="F27" i="3" s="1"/>
  <c r="B3" i="1"/>
  <c r="C16" i="1"/>
  <c r="D27" i="3" s="1"/>
  <c r="B16" i="1"/>
  <c r="C27" i="3" l="1"/>
  <c r="J23" i="4"/>
  <c r="D21" i="3"/>
  <c r="O14" i="5"/>
  <c r="F8" i="4"/>
  <c r="F41" i="4" s="1"/>
  <c r="G84" i="8"/>
  <c r="I97" i="8"/>
  <c r="D12" i="7"/>
  <c r="D37" i="7"/>
  <c r="E12" i="3"/>
  <c r="D13" i="7"/>
  <c r="E10" i="3"/>
  <c r="E11" i="3" s="1"/>
  <c r="C29" i="1"/>
  <c r="C35" i="1" s="1"/>
  <c r="C36" i="1" s="1"/>
  <c r="D25" i="7"/>
  <c r="P20" i="5"/>
  <c r="O20" i="5"/>
  <c r="F13" i="5"/>
  <c r="F17" i="5" s="1"/>
  <c r="F21" i="5" s="1"/>
  <c r="H44" i="7"/>
  <c r="J21" i="7"/>
  <c r="H5" i="5"/>
  <c r="F12" i="5"/>
  <c r="G12" i="5" s="1"/>
  <c r="P18" i="5"/>
  <c r="H46" i="7"/>
  <c r="H48" i="7"/>
  <c r="H43" i="7"/>
  <c r="E13" i="5"/>
  <c r="E17" i="5" s="1"/>
  <c r="E21" i="5" s="1"/>
  <c r="E23" i="5" s="1"/>
  <c r="E24" i="5" s="1"/>
  <c r="P14" i="5"/>
  <c r="M14" i="5" s="1"/>
  <c r="H45" i="7"/>
  <c r="F17" i="3"/>
  <c r="D24" i="7"/>
  <c r="C10" i="3"/>
  <c r="C11" i="3" s="1"/>
  <c r="G11" i="3" s="1"/>
  <c r="C12" i="3"/>
  <c r="C17" i="3"/>
  <c r="M19" i="5"/>
  <c r="B17" i="2"/>
  <c r="B21" i="2" s="1"/>
  <c r="B23" i="2" s="1"/>
  <c r="C16" i="3"/>
  <c r="D17" i="2"/>
  <c r="D21" i="2" s="1"/>
  <c r="D23" i="2" s="1"/>
  <c r="E16" i="3"/>
  <c r="E19" i="3" s="1"/>
  <c r="E17" i="2"/>
  <c r="E21" i="2" s="1"/>
  <c r="E23" i="2" s="1"/>
  <c r="F16" i="3"/>
  <c r="O18" i="5"/>
  <c r="D41" i="4"/>
  <c r="H32" i="8"/>
  <c r="J32" i="8"/>
  <c r="K32" i="8"/>
  <c r="L32" i="8"/>
  <c r="I32" i="8"/>
  <c r="H32" i="7"/>
  <c r="H31" i="7"/>
  <c r="H34" i="7"/>
  <c r="I35" i="7" s="1"/>
  <c r="H33" i="7"/>
  <c r="H36" i="7"/>
  <c r="I36" i="7" s="1"/>
  <c r="H24" i="7"/>
  <c r="H20" i="7"/>
  <c r="H21" i="7"/>
  <c r="H23" i="7"/>
  <c r="H22" i="7"/>
  <c r="H12" i="7"/>
  <c r="H10" i="7"/>
  <c r="H8" i="7"/>
  <c r="H7" i="7"/>
  <c r="H9" i="7"/>
  <c r="H11" i="7"/>
  <c r="D36" i="7"/>
  <c r="J31" i="7"/>
  <c r="G43" i="7"/>
  <c r="J43" i="7" s="1"/>
  <c r="J44" i="7" s="1"/>
  <c r="D24" i="5"/>
  <c r="I33" i="4"/>
  <c r="M18" i="5" l="1"/>
  <c r="F19" i="3"/>
  <c r="M20" i="5"/>
  <c r="F23" i="5"/>
  <c r="F24" i="5" s="1"/>
  <c r="G87" i="8"/>
  <c r="H97" i="8"/>
  <c r="G85" i="8"/>
  <c r="D22" i="3"/>
  <c r="D28" i="3"/>
  <c r="J45" i="7"/>
  <c r="H6" i="5"/>
  <c r="J22" i="7"/>
  <c r="I5" i="5"/>
  <c r="F21" i="3"/>
  <c r="F20" i="3"/>
  <c r="E29" i="1"/>
  <c r="E35" i="1" s="1"/>
  <c r="F22" i="3" s="1"/>
  <c r="E21" i="3"/>
  <c r="E20" i="3"/>
  <c r="D29" i="1"/>
  <c r="D35" i="1" s="1"/>
  <c r="C19" i="3"/>
  <c r="C20" i="3"/>
  <c r="C21" i="3"/>
  <c r="B29" i="1"/>
  <c r="B35" i="1" s="1"/>
  <c r="I34" i="7"/>
  <c r="I11" i="7"/>
  <c r="I33" i="7"/>
  <c r="I32" i="7"/>
  <c r="J32" i="7" s="1"/>
  <c r="I9" i="7"/>
  <c r="I12" i="7"/>
  <c r="I8" i="7"/>
  <c r="J8" i="7" s="1"/>
  <c r="H4" i="5" s="1"/>
  <c r="I10" i="7"/>
  <c r="J33" i="4"/>
  <c r="J23" i="7" l="1"/>
  <c r="J5" i="5"/>
  <c r="J46" i="7"/>
  <c r="I6" i="5"/>
  <c r="H8" i="5"/>
  <c r="G12" i="4" s="1"/>
  <c r="H30" i="8" s="1"/>
  <c r="D36" i="1"/>
  <c r="E28" i="3"/>
  <c r="B36" i="1"/>
  <c r="C28" i="3"/>
  <c r="E22" i="3"/>
  <c r="C22" i="3"/>
  <c r="J33" i="7"/>
  <c r="J34" i="7" s="1"/>
  <c r="J35" i="7" s="1"/>
  <c r="J36" i="7" s="1"/>
  <c r="E36" i="1"/>
  <c r="F28" i="3"/>
  <c r="J9" i="7"/>
  <c r="K33" i="4"/>
  <c r="J10" i="7" l="1"/>
  <c r="I4" i="5"/>
  <c r="I8" i="5" s="1"/>
  <c r="H12" i="4" s="1"/>
  <c r="I30" i="8" s="1"/>
  <c r="G11" i="4"/>
  <c r="H29" i="8" s="1"/>
  <c r="H19" i="5"/>
  <c r="H20" i="5"/>
  <c r="H14" i="5"/>
  <c r="H18" i="5"/>
  <c r="H10" i="5"/>
  <c r="H11" i="5" s="1"/>
  <c r="H13" i="5" s="1"/>
  <c r="J47" i="7"/>
  <c r="J6" i="5"/>
  <c r="J24" i="7"/>
  <c r="L5" i="5" s="1"/>
  <c r="K5" i="5"/>
  <c r="H17" i="5" l="1"/>
  <c r="H21" i="5" s="1"/>
  <c r="H22" i="5" s="1"/>
  <c r="H87" i="8" s="1"/>
  <c r="H88" i="8" s="1"/>
  <c r="H89" i="8" s="1"/>
  <c r="H8" i="8"/>
  <c r="H20" i="8"/>
  <c r="H23" i="8" s="1"/>
  <c r="H23" i="5"/>
  <c r="H101" i="8" s="1"/>
  <c r="H11" i="4"/>
  <c r="I29" i="8" s="1"/>
  <c r="I14" i="5"/>
  <c r="I20" i="5"/>
  <c r="I19" i="5"/>
  <c r="I18" i="5"/>
  <c r="I10" i="5"/>
  <c r="I11" i="5" s="1"/>
  <c r="I13" i="5" s="1"/>
  <c r="J48" i="7"/>
  <c r="L6" i="5" s="1"/>
  <c r="K6" i="5"/>
  <c r="J11" i="7"/>
  <c r="J4" i="5"/>
  <c r="J8" i="5" s="1"/>
  <c r="I12" i="4" s="1"/>
  <c r="J30" i="8" s="1"/>
  <c r="H103" i="8" l="1"/>
  <c r="H7" i="8"/>
  <c r="G24" i="4"/>
  <c r="H6" i="8"/>
  <c r="H10" i="8" s="1"/>
  <c r="G34" i="4"/>
  <c r="H24" i="5"/>
  <c r="I8" i="8"/>
  <c r="I20" i="8"/>
  <c r="I11" i="4"/>
  <c r="J29" i="8" s="1"/>
  <c r="J14" i="5"/>
  <c r="J20" i="5"/>
  <c r="J19" i="5"/>
  <c r="J10" i="5"/>
  <c r="J11" i="5" s="1"/>
  <c r="J13" i="5" s="1"/>
  <c r="J18" i="5"/>
  <c r="J12" i="7"/>
  <c r="L4" i="5" s="1"/>
  <c r="L8" i="5" s="1"/>
  <c r="K4" i="5"/>
  <c r="K8" i="5" s="1"/>
  <c r="J12" i="4" s="1"/>
  <c r="K30" i="8" s="1"/>
  <c r="I17" i="5"/>
  <c r="I21" i="5" s="1"/>
  <c r="K12" i="4" l="1"/>
  <c r="L30" i="8" s="1"/>
  <c r="K11" i="4"/>
  <c r="J17" i="5"/>
  <c r="I41" i="8"/>
  <c r="I44" i="8" s="1"/>
  <c r="I49" i="8" s="1"/>
  <c r="I22" i="8" s="1"/>
  <c r="I23" i="8" s="1"/>
  <c r="G32" i="4"/>
  <c r="J8" i="8"/>
  <c r="J20" i="8"/>
  <c r="H12" i="8"/>
  <c r="H33" i="8"/>
  <c r="H37" i="8" s="1"/>
  <c r="G27" i="4"/>
  <c r="G21" i="4" s="1"/>
  <c r="I22" i="5"/>
  <c r="I87" i="8" s="1"/>
  <c r="J11" i="4"/>
  <c r="K29" i="8" s="1"/>
  <c r="K14" i="5"/>
  <c r="K20" i="5"/>
  <c r="K19" i="5"/>
  <c r="K18" i="5"/>
  <c r="K10" i="5"/>
  <c r="K11" i="5" s="1"/>
  <c r="K13" i="5" s="1"/>
  <c r="J21" i="5"/>
  <c r="L29" i="8"/>
  <c r="L14" i="5"/>
  <c r="L20" i="5"/>
  <c r="L10" i="5"/>
  <c r="L11" i="5" s="1"/>
  <c r="L13" i="5" s="1"/>
  <c r="L18" i="5"/>
  <c r="L19" i="5"/>
  <c r="H36" i="4" l="1"/>
  <c r="I103" i="8"/>
  <c r="I88" i="8"/>
  <c r="I89" i="8" s="1"/>
  <c r="K17" i="5"/>
  <c r="H38" i="8"/>
  <c r="H105" i="8" s="1"/>
  <c r="I7" i="8"/>
  <c r="H24" i="4"/>
  <c r="K8" i="8"/>
  <c r="K20" i="8"/>
  <c r="L8" i="8"/>
  <c r="L20" i="8"/>
  <c r="J42" i="8"/>
  <c r="I23" i="5"/>
  <c r="I6" i="8" s="1"/>
  <c r="I10" i="8" s="1"/>
  <c r="G40" i="4"/>
  <c r="J22" i="5"/>
  <c r="J87" i="8" s="1"/>
  <c r="K21" i="5"/>
  <c r="L17" i="5"/>
  <c r="L21" i="5" s="1"/>
  <c r="J23" i="5" l="1"/>
  <c r="J103" i="8"/>
  <c r="J88" i="8"/>
  <c r="J89" i="8" s="1"/>
  <c r="H34" i="4"/>
  <c r="I24" i="5" s="1"/>
  <c r="I12" i="8"/>
  <c r="I33" i="8"/>
  <c r="I37" i="8" s="1"/>
  <c r="I38" i="8" s="1"/>
  <c r="H27" i="4"/>
  <c r="H21" i="4" s="1"/>
  <c r="I34" i="4"/>
  <c r="J7" i="8"/>
  <c r="I24" i="4"/>
  <c r="H107" i="8"/>
  <c r="H11" i="8"/>
  <c r="H13" i="8" s="1"/>
  <c r="K22" i="5"/>
  <c r="K87" i="8" s="1"/>
  <c r="K23" i="5"/>
  <c r="J6" i="8"/>
  <c r="J10" i="8" s="1"/>
  <c r="L22" i="5"/>
  <c r="L87" i="8" s="1"/>
  <c r="K103" i="8" l="1"/>
  <c r="K88" i="8"/>
  <c r="K89" i="8" s="1"/>
  <c r="L23" i="5"/>
  <c r="L6" i="8" s="1"/>
  <c r="L103" i="8"/>
  <c r="L88" i="8"/>
  <c r="L89" i="8" s="1"/>
  <c r="I105" i="8"/>
  <c r="I107" i="8" s="1"/>
  <c r="I11" i="8"/>
  <c r="I13" i="8" s="1"/>
  <c r="K41" i="8"/>
  <c r="H46" i="8"/>
  <c r="H47" i="8" s="1"/>
  <c r="H24" i="8"/>
  <c r="H26" i="8" s="1"/>
  <c r="L7" i="8"/>
  <c r="K24" i="4"/>
  <c r="J34" i="4"/>
  <c r="K34" i="4"/>
  <c r="L24" i="5" s="1"/>
  <c r="K7" i="8"/>
  <c r="J24" i="4"/>
  <c r="J12" i="8"/>
  <c r="J33" i="8"/>
  <c r="J37" i="8" s="1"/>
  <c r="I27" i="4"/>
  <c r="I21" i="4" s="1"/>
  <c r="J24" i="5"/>
  <c r="J41" i="8"/>
  <c r="J44" i="8" s="1"/>
  <c r="J49" i="8" s="1"/>
  <c r="J22" i="8" s="1"/>
  <c r="J23" i="8" s="1"/>
  <c r="H32" i="4"/>
  <c r="H40" i="4" s="1"/>
  <c r="K6" i="8"/>
  <c r="L10" i="8" l="1"/>
  <c r="I36" i="4"/>
  <c r="I32" i="4" s="1"/>
  <c r="I40" i="4" s="1"/>
  <c r="I25" i="8"/>
  <c r="I45" i="8" s="1"/>
  <c r="G10" i="4"/>
  <c r="K12" i="8"/>
  <c r="K33" i="8"/>
  <c r="K37" i="8" s="1"/>
  <c r="J27" i="4"/>
  <c r="J21" i="4" s="1"/>
  <c r="L41" i="8"/>
  <c r="I24" i="8"/>
  <c r="I46" i="8"/>
  <c r="I47" i="8" s="1"/>
  <c r="K24" i="5"/>
  <c r="K42" i="8"/>
  <c r="K44" i="8" s="1"/>
  <c r="K49" i="8" s="1"/>
  <c r="K22" i="8" s="1"/>
  <c r="K23" i="8" s="1"/>
  <c r="J36" i="4"/>
  <c r="J32" i="4" s="1"/>
  <c r="J40" i="4" s="1"/>
  <c r="J38" i="8"/>
  <c r="K38" i="8"/>
  <c r="K10" i="8"/>
  <c r="L12" i="8"/>
  <c r="L33" i="8"/>
  <c r="L37" i="8" s="1"/>
  <c r="K27" i="4"/>
  <c r="K21" i="4" s="1"/>
  <c r="G14" i="4" l="1"/>
  <c r="H91" i="8"/>
  <c r="I26" i="8"/>
  <c r="J25" i="8" s="1"/>
  <c r="J45" i="8" s="1"/>
  <c r="L38" i="8"/>
  <c r="L11" i="8" s="1"/>
  <c r="L13" i="8" s="1"/>
  <c r="J105" i="8"/>
  <c r="J107" i="8" s="1"/>
  <c r="J11" i="8"/>
  <c r="J13" i="8" s="1"/>
  <c r="L105" i="8"/>
  <c r="L107" i="8" s="1"/>
  <c r="H10" i="4"/>
  <c r="L42" i="8"/>
  <c r="L44" i="8" s="1"/>
  <c r="L49" i="8" s="1"/>
  <c r="L22" i="8" s="1"/>
  <c r="L23" i="8" s="1"/>
  <c r="K11" i="8"/>
  <c r="K13" i="8" s="1"/>
  <c r="K105" i="8"/>
  <c r="K107" i="8" s="1"/>
  <c r="H14" i="4" l="1"/>
  <c r="I91" i="8"/>
  <c r="H93" i="8"/>
  <c r="H92" i="8"/>
  <c r="H110" i="8"/>
  <c r="G8" i="4"/>
  <c r="G41" i="4" s="1"/>
  <c r="H83" i="8"/>
  <c r="K46" i="8"/>
  <c r="K24" i="8"/>
  <c r="L46" i="8"/>
  <c r="L24" i="8"/>
  <c r="K36" i="4"/>
  <c r="K32" i="4" s="1"/>
  <c r="K40" i="4" s="1"/>
  <c r="J24" i="8"/>
  <c r="J26" i="8" s="1"/>
  <c r="J46" i="8"/>
  <c r="J47" i="8" s="1"/>
  <c r="H111" i="8" l="1"/>
  <c r="H112" i="8" s="1"/>
  <c r="H96" i="8"/>
  <c r="H98" i="8" s="1"/>
  <c r="H100" i="8" s="1"/>
  <c r="H108" i="8" s="1"/>
  <c r="H85" i="8"/>
  <c r="H94" i="8" s="1"/>
  <c r="I93" i="8"/>
  <c r="I110" i="8"/>
  <c r="I92" i="8"/>
  <c r="H8" i="4"/>
  <c r="H41" i="4" s="1"/>
  <c r="I83" i="8"/>
  <c r="K25" i="8"/>
  <c r="K45" i="8" s="1"/>
  <c r="K47" i="8" s="1"/>
  <c r="I10" i="4"/>
  <c r="I111" i="8" l="1"/>
  <c r="I112" i="8" s="1"/>
  <c r="I96" i="8"/>
  <c r="I98" i="8" s="1"/>
  <c r="I100" i="8" s="1"/>
  <c r="I108" i="8" s="1"/>
  <c r="I85" i="8"/>
  <c r="I94" i="8" s="1"/>
  <c r="I14" i="4"/>
  <c r="J91" i="8"/>
  <c r="K26" i="8"/>
  <c r="J10" i="4" s="1"/>
  <c r="L25" i="8"/>
  <c r="J14" i="4" l="1"/>
  <c r="K91" i="8"/>
  <c r="J93" i="8"/>
  <c r="J110" i="8"/>
  <c r="J92" i="8"/>
  <c r="I8" i="4"/>
  <c r="I41" i="4" s="1"/>
  <c r="J83" i="8"/>
  <c r="L45" i="8"/>
  <c r="L47" i="8" s="1"/>
  <c r="L26" i="8"/>
  <c r="K10" i="4" s="1"/>
  <c r="J111" i="8" l="1"/>
  <c r="J112" i="8" s="1"/>
  <c r="J85" i="8"/>
  <c r="J94" i="8" s="1"/>
  <c r="J96" i="8"/>
  <c r="J98" i="8" s="1"/>
  <c r="J100" i="8" s="1"/>
  <c r="J108" i="8" s="1"/>
  <c r="K93" i="8"/>
  <c r="K110" i="8"/>
  <c r="K92" i="8"/>
  <c r="K14" i="4"/>
  <c r="L83" i="8" s="1"/>
  <c r="L91" i="8"/>
  <c r="J8" i="4"/>
  <c r="J41" i="4" s="1"/>
  <c r="K83" i="8"/>
  <c r="K8" i="4"/>
  <c r="K41" i="4" s="1"/>
  <c r="K111" i="8" l="1"/>
  <c r="K112" i="8" s="1"/>
  <c r="L93" i="8"/>
  <c r="L92" i="8"/>
  <c r="L110" i="8"/>
  <c r="K85" i="8"/>
  <c r="K94" i="8" s="1"/>
  <c r="K96" i="8"/>
  <c r="K98" i="8" s="1"/>
  <c r="K100" i="8" s="1"/>
  <c r="K108" i="8" s="1"/>
  <c r="L85" i="8"/>
  <c r="L94" i="8" s="1"/>
  <c r="L96" i="8"/>
  <c r="L98" i="8" s="1"/>
  <c r="L100" i="8" s="1"/>
  <c r="L108" i="8" s="1"/>
  <c r="L111" i="8" l="1"/>
  <c r="L11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5" authorId="0" shapeId="0" xr:uid="{00000000-0006-0000-0200-000001000000}">
      <text>
        <r>
          <rPr>
            <sz val="9"/>
            <color indexed="81"/>
            <rFont val="Tahoma"/>
            <family val="2"/>
          </rPr>
          <t>Verifica la disponibilidad de dinero de la empresa, a corto plazo, para afrontar sus compromisos. Por cada peso adeudado a corto plazo, cuenta con $X para respaldar la obligación, sin comprometer el activo fijo.</t>
        </r>
      </text>
    </comment>
    <comment ref="B6" authorId="0" shapeId="0" xr:uid="{00000000-0006-0000-0200-000002000000}">
      <text>
        <r>
          <rPr>
            <sz val="9"/>
            <color indexed="81"/>
            <rFont val="Tahoma"/>
            <family val="2"/>
          </rPr>
          <t>Parte de la razón corriente restándole los activos corrientes de difícil conversión en dinero. Verifica la capacidad para cancelar las obligaciones corrientes sin depender de la venta de sus existencias. Por cada peso adeudado a corto plazo, cuenta con $X para respaldar la obligación, sin comprometer los Inventarios.</t>
        </r>
      </text>
    </comment>
    <comment ref="B10" authorId="0" shapeId="0" xr:uid="{00000000-0006-0000-0200-000003000000}">
      <text>
        <r>
          <rPr>
            <sz val="9"/>
            <color indexed="81"/>
            <rFont val="Tahoma"/>
            <family val="2"/>
          </rPr>
          <t>Indica el número de veces en que la cartera vuelve a la posición de efectivo. Entre mayor sea el coeficiente, mayor eficiencia representa en la recuperación y cobranza.</t>
        </r>
      </text>
    </comment>
    <comment ref="B11" authorId="0" shapeId="0" xr:uid="{00000000-0006-0000-0200-000004000000}">
      <text>
        <r>
          <rPr>
            <sz val="9"/>
            <color indexed="81"/>
            <rFont val="Tahoma"/>
            <family val="2"/>
          </rPr>
          <t>Determina una cifra significativa para aplicar en la evaluación de la política de créditos y cobros de la empresa. Se encuentra por la simple transformación de la rotación de las C x C de la empresa. Este resultado debe ser analizado acorde con las políticas de la empresa con los plazos promedios de las C x C.</t>
        </r>
      </text>
    </comment>
    <comment ref="B12" authorId="0" shapeId="0" xr:uid="{00000000-0006-0000-0200-000005000000}">
      <text>
        <r>
          <rPr>
            <sz val="9"/>
            <color indexed="81"/>
            <rFont val="Tahoma"/>
            <family val="2"/>
          </rPr>
          <t>Indica la eficiencia con que la empresa puede utilizar sus activos para generar ventas. Mientras más alta sea la rotación del activo más eficientemente se ha utilizado éste. Es de gran interés ya que indica si las operaciones de la empresa han sido eficientes desde el punto de vista financiero</t>
        </r>
      </text>
    </comment>
    <comment ref="B21" authorId="0" shapeId="0" xr:uid="{00000000-0006-0000-0200-000006000000}">
      <text>
        <r>
          <rPr>
            <sz val="9"/>
            <color indexed="81"/>
            <rFont val="Tahoma"/>
            <family val="2"/>
          </rPr>
          <t>Es el rendimiento de la inversión, que a menudo se llama rendimiento de los activos totales, determina la efectividad total de la administración para producir utilidades con los activos disponibles. Es mejor mientras más alto sea el rendimiento sobre la inversión.</t>
        </r>
      </text>
    </comment>
    <comment ref="B22" authorId="0" shapeId="0" xr:uid="{00000000-0006-0000-0200-000007000000}">
      <text>
        <r>
          <rPr>
            <sz val="9"/>
            <color indexed="81"/>
            <rFont val="Tahoma"/>
            <family val="2"/>
          </rPr>
          <t>Este índice evalúa las ganancias de la empresa con respecto al nivel dado de patrimonio. Para el análisis es importante asumir estos datos como aporte para la toma de decisiones administrativas.</t>
        </r>
      </text>
    </comment>
    <comment ref="B23" authorId="0" shapeId="0" xr:uid="{00000000-0006-0000-0200-000008000000}">
      <text>
        <r>
          <rPr>
            <sz val="9"/>
            <color indexed="81"/>
            <rFont val="Tahoma"/>
            <family val="2"/>
          </rPr>
          <t>Esta cifra representa el monto que se paga a cada accionista</t>
        </r>
      </text>
    </comment>
    <comment ref="B27" authorId="0" shapeId="0" xr:uid="{00000000-0006-0000-0200-000009000000}">
      <text>
        <r>
          <rPr>
            <sz val="9"/>
            <color indexed="81"/>
            <rFont val="Tahoma"/>
            <family val="2"/>
          </rPr>
          <t>Muestra cuanto de cada peso que se posee en el activo ha sido soportado con endeudamiento, es decir representa el % de participación de los acreedores de la empresa.  Es importante analizarlo conjuntamente con la estructura del activo para observar la orientación de los recursos: si están encaminados a la parte del activo corriente o hacia el activo fijo.</t>
        </r>
      </text>
    </comment>
    <comment ref="B28" authorId="0" shapeId="0" xr:uid="{00000000-0006-0000-0200-00000A000000}">
      <text>
        <r>
          <rPr>
            <sz val="9"/>
            <color indexed="81"/>
            <rFont val="Tahoma"/>
            <family val="2"/>
          </rPr>
          <t>Informa de como en la empresa se encuentran influyendo el total de las deudas con respecto a los aportes de los socios.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14" authorId="0" shapeId="0" xr:uid="{00000000-0006-0000-0600-000001000000}">
      <text>
        <r>
          <rPr>
            <b/>
            <sz val="9"/>
            <color indexed="81"/>
            <rFont val="Tahoma"/>
            <family val="2"/>
          </rPr>
          <t>Autor:</t>
        </r>
        <r>
          <rPr>
            <sz val="9"/>
            <color indexed="81"/>
            <rFont val="Tahoma"/>
            <family val="2"/>
          </rPr>
          <t xml:space="preserve">
esta bien con tendencia</t>
        </r>
      </text>
    </comment>
  </commentList>
</comments>
</file>

<file path=xl/sharedStrings.xml><?xml version="1.0" encoding="utf-8"?>
<sst xmlns="http://schemas.openxmlformats.org/spreadsheetml/2006/main" count="382" uniqueCount="218">
  <si>
    <t>ACTIVO BRUTO</t>
  </si>
  <si>
    <t>Efectivo y equivalentes al efectivo</t>
  </si>
  <si>
    <t>Cuenta por Cobrar Clientes</t>
  </si>
  <si>
    <t>Otras cuentas por cobrar</t>
  </si>
  <si>
    <t>Anticipos de impuestos</t>
  </si>
  <si>
    <t>TOTAL  ACTIVO CORRIENTE</t>
  </si>
  <si>
    <t>Propiedad, planta y equipo</t>
  </si>
  <si>
    <t xml:space="preserve">Depreciación </t>
  </si>
  <si>
    <t>Otros activos no financieros</t>
  </si>
  <si>
    <t>TOTAL  ACTIVO NO CORRIENTE</t>
  </si>
  <si>
    <t>DEUDAS</t>
  </si>
  <si>
    <t>Obligaciones Financieras</t>
  </si>
  <si>
    <t>Costos y Gastos por Pagar</t>
  </si>
  <si>
    <t>Impuestos, Gravamenes Y Tasas</t>
  </si>
  <si>
    <t>Obligaciones Laborales</t>
  </si>
  <si>
    <t>Otros pasivos no financieros</t>
  </si>
  <si>
    <t>TOTAL PASIVO CORRIENTE</t>
  </si>
  <si>
    <t xml:space="preserve"> </t>
  </si>
  <si>
    <t>Obligaciones financieras</t>
  </si>
  <si>
    <t>TOTAL PASIVO NO CORRIENTE</t>
  </si>
  <si>
    <t>PATRIMONIO LIQUIDO</t>
  </si>
  <si>
    <t>Capital  Social</t>
  </si>
  <si>
    <t>Resultado del Ejercicio</t>
  </si>
  <si>
    <t>Perdida del Ejercicio</t>
  </si>
  <si>
    <t>Utilidad Acumulada</t>
  </si>
  <si>
    <t>Perdida Acumulada</t>
  </si>
  <si>
    <t>Ajustes por conversión</t>
  </si>
  <si>
    <t>PATRIMONIO BRUTO</t>
  </si>
  <si>
    <t xml:space="preserve">TOTAL ACTIVO </t>
  </si>
  <si>
    <t>TOTAL PASIVO</t>
  </si>
  <si>
    <t xml:space="preserve">TOTAL PATRIMONIO </t>
  </si>
  <si>
    <t xml:space="preserve">Prueba </t>
  </si>
  <si>
    <t>VENTAS</t>
  </si>
  <si>
    <t xml:space="preserve">OPERACIONALES </t>
  </si>
  <si>
    <t>Unidad funcional de consulta de externa</t>
  </si>
  <si>
    <t>Unidad funcional de apoyo diagnostico</t>
  </si>
  <si>
    <t>Unidad funcional de apoyo terapeutico</t>
  </si>
  <si>
    <t xml:space="preserve">Devolucion en ventas </t>
  </si>
  <si>
    <t>TOTAL VENTAS</t>
  </si>
  <si>
    <t>COSTO VENTAS</t>
  </si>
  <si>
    <t>Costo de Ventas</t>
  </si>
  <si>
    <t>TOTAL COSTO DE VENTAS</t>
  </si>
  <si>
    <t>UTILIDAD BRUTA</t>
  </si>
  <si>
    <t>Gastos de administración</t>
  </si>
  <si>
    <t>Gastos de ventas</t>
  </si>
  <si>
    <t>Gastos de depreciación</t>
  </si>
  <si>
    <t>UTILIDAD OPERACIONAL</t>
  </si>
  <si>
    <t>Otros ingresos</t>
  </si>
  <si>
    <t>Otros gastos</t>
  </si>
  <si>
    <t>Gastos financieros</t>
  </si>
  <si>
    <t>UTILIDAD ANTES DE IMPUESTOS</t>
  </si>
  <si>
    <t>Impuesto de renta</t>
  </si>
  <si>
    <t>UTILIDAD DESPUES DE IMPUESTOS</t>
  </si>
  <si>
    <t>Indicadores</t>
  </si>
  <si>
    <t>De liquidez</t>
  </si>
  <si>
    <t>Razón Corriente</t>
  </si>
  <si>
    <t>Prueba Ácida</t>
  </si>
  <si>
    <t>Rotación de cartera</t>
  </si>
  <si>
    <t>Periodos de cobro</t>
  </si>
  <si>
    <t>Rotación de activos En veces</t>
  </si>
  <si>
    <t>Año</t>
  </si>
  <si>
    <t>Margen bruto</t>
  </si>
  <si>
    <t xml:space="preserve">Ventas netas </t>
  </si>
  <si>
    <t xml:space="preserve">Margen bruto de utilidad </t>
  </si>
  <si>
    <t>Rentabilidad sobre ventas</t>
  </si>
  <si>
    <t>Rentabilidad sobre activos</t>
  </si>
  <si>
    <t>Rentabilidad sobre el patrimonio</t>
  </si>
  <si>
    <t>Utilidad por acción</t>
  </si>
  <si>
    <t>Endeudamiento</t>
  </si>
  <si>
    <t>Apalancamiento</t>
  </si>
  <si>
    <t>Indice de crecimiento en ventas</t>
  </si>
  <si>
    <t>(Activo Corriente / Pasivo Corriente)L2</t>
  </si>
  <si>
    <t>(Activo Corriente - Inventario) / Pasivo CorrienteL3</t>
  </si>
  <si>
    <t>(Ventas a Crédito /  Promedio Cuentas por Cobrar)L4</t>
  </si>
  <si>
    <t>(360  / L4. Rotación de Cuentas por Cobrar)L8</t>
  </si>
  <si>
    <t>(Ventas Netas / Activo Total)L5</t>
  </si>
  <si>
    <t>(Utilidad Neta / Activo Total)R4</t>
  </si>
  <si>
    <t>(Dividendos Cancelados / Número de Acciones en Circulación) R9</t>
  </si>
  <si>
    <t>Margen bruto/ventas netas</t>
  </si>
  <si>
    <t>(Utilidad Neta / Patrimonio)R6</t>
  </si>
  <si>
    <t>(utilidad neta / ventas)</t>
  </si>
  <si>
    <t>(Pasivo Total / Activo Total)E</t>
  </si>
  <si>
    <t>(Pasivo Total / Patrimonio)E3</t>
  </si>
  <si>
    <t>¿Cómo se proyecta?</t>
  </si>
  <si>
    <t>Viene del flujo de efectivo</t>
  </si>
  <si>
    <t xml:space="preserve">Promedio </t>
  </si>
  <si>
    <t>Promedio periodos de cobro x Ingresos/365</t>
  </si>
  <si>
    <t>promedio Vr. Ocxc*Ingresos/365</t>
  </si>
  <si>
    <t xml:space="preserve">Cálculo de impuestos con la tarifa </t>
  </si>
  <si>
    <t>Se construye una tabla de PPYE</t>
  </si>
  <si>
    <t xml:space="preserve">De acuerdo a la tendencia </t>
  </si>
  <si>
    <t xml:space="preserve">Analizar los préstamos </t>
  </si>
  <si>
    <t xml:space="preserve">promedio de días por pagar </t>
  </si>
  <si>
    <t xml:space="preserve">cálculo con la tasa real </t>
  </si>
  <si>
    <t xml:space="preserve">Puede crecer por porcentaje con base a la inflación </t>
  </si>
  <si>
    <t>De acuerdo a los préstamos que la empresa espera recibir</t>
  </si>
  <si>
    <t xml:space="preserve">Con base a una tendencia </t>
  </si>
  <si>
    <t>Promedio de costos de ventas</t>
  </si>
  <si>
    <t>promedio Participación de gastos /ventas</t>
  </si>
  <si>
    <t>Con base en la proyección de PPYE</t>
  </si>
  <si>
    <t>Prom participación ingresos/ ventas</t>
  </si>
  <si>
    <t>Prom participación otros gastos / ventas</t>
  </si>
  <si>
    <t>Promedio participación más los posibles nuevos créditos</t>
  </si>
  <si>
    <t>Tasas aprobadas</t>
  </si>
  <si>
    <t>HISTORICOS</t>
  </si>
  <si>
    <t>PROYECTADO DICIEMBRE 2021</t>
  </si>
  <si>
    <t>PROYECTADO DICIEMBRE 2022</t>
  </si>
  <si>
    <t>PROYECTADO DICIEMBRE 2023</t>
  </si>
  <si>
    <t>PROYECTADO DICIEMBRE 2024</t>
  </si>
  <si>
    <t>PROYECTADO DICIEMBRE 2025</t>
  </si>
  <si>
    <t>Promedio</t>
  </si>
  <si>
    <t>Proyección de ventas</t>
  </si>
  <si>
    <t>Historico</t>
  </si>
  <si>
    <t>Fechas</t>
  </si>
  <si>
    <t>Ventas</t>
  </si>
  <si>
    <t>m</t>
  </si>
  <si>
    <t>Crecimiento</t>
  </si>
  <si>
    <t>s</t>
  </si>
  <si>
    <t>Volatilidad</t>
  </si>
  <si>
    <t>Unidad de apoyo diagnóstico</t>
  </si>
  <si>
    <t xml:space="preserve">Crecimiento </t>
  </si>
  <si>
    <t>Proyectado</t>
  </si>
  <si>
    <t>Tendencia</t>
  </si>
  <si>
    <t>lineal</t>
  </si>
  <si>
    <t>Si fuese lineal- pero de esta manera no se va a proyectar</t>
  </si>
  <si>
    <t xml:space="preserve">La proyección real dada por gerencia es del 30% anual debio a la compra </t>
  </si>
  <si>
    <t>de nuevos equipos y ampliación en la nueva sede</t>
  </si>
  <si>
    <t>OK</t>
  </si>
  <si>
    <t>ESTADOS FINANCIEROS PROYECTADOS</t>
  </si>
  <si>
    <t>Unidad</t>
  </si>
  <si>
    <t>ESTADO DE FLUJO DE EFECTIVO (EFE) - METODO INDIRECTO</t>
  </si>
  <si>
    <t>(+)</t>
  </si>
  <si>
    <t>Utilidad Neta</t>
  </si>
  <si>
    <t>$ 000</t>
  </si>
  <si>
    <t>Provisión Impuesto de Renta</t>
  </si>
  <si>
    <t>Gastos Financieros</t>
  </si>
  <si>
    <t>Depreciación</t>
  </si>
  <si>
    <t>EBITDA</t>
  </si>
  <si>
    <t>(+/-)</t>
  </si>
  <si>
    <r>
      <rPr>
        <sz val="11"/>
        <color theme="1"/>
        <rFont val="Symbol"/>
        <family val="1"/>
        <charset val="2"/>
      </rPr>
      <t>D</t>
    </r>
    <r>
      <rPr>
        <sz val="11"/>
        <color theme="1"/>
        <rFont val="Century Gothic"/>
        <family val="2"/>
      </rPr>
      <t xml:space="preserve"> Capital de Trabajo</t>
    </r>
  </si>
  <si>
    <t>(-)</t>
  </si>
  <si>
    <t>Impuesto de Renta</t>
  </si>
  <si>
    <t>Flujo de Caja Actividades de Operación</t>
  </si>
  <si>
    <t>Inversión (Desinversión) Activos Fijos</t>
  </si>
  <si>
    <t>Inversión (Desinversión) Activos Diferidos</t>
  </si>
  <si>
    <t>Inversión (Desinversión) Otros Activos</t>
  </si>
  <si>
    <t>Flujo de Caja Actividades de Inversión</t>
  </si>
  <si>
    <t>Deuda Financiera</t>
  </si>
  <si>
    <t>Ingresos Financieros</t>
  </si>
  <si>
    <t>Aportes de Capital Socios</t>
  </si>
  <si>
    <t>Dividendos Pagados Socios</t>
  </si>
  <si>
    <t>Flujo de Caja Actividades Financiamiento</t>
  </si>
  <si>
    <t>Flujo de Caja del Periodo</t>
  </si>
  <si>
    <t>Saldo Inicial de Efectivo</t>
  </si>
  <si>
    <t>Saldo Final de Efectivo</t>
  </si>
  <si>
    <r>
      <rPr>
        <b/>
        <sz val="11"/>
        <color theme="0"/>
        <rFont val="Symbol"/>
        <family val="1"/>
        <charset val="2"/>
      </rPr>
      <t>D</t>
    </r>
    <r>
      <rPr>
        <b/>
        <sz val="11"/>
        <color theme="0"/>
        <rFont val="Century Gothic"/>
        <family val="2"/>
      </rPr>
      <t xml:space="preserve"> CAPITAL DE TRABAJO</t>
    </r>
  </si>
  <si>
    <t>Capital de Trabajo</t>
  </si>
  <si>
    <r>
      <rPr>
        <b/>
        <sz val="11"/>
        <color theme="0"/>
        <rFont val="Symbol"/>
        <family val="1"/>
        <charset val="2"/>
      </rPr>
      <t>D</t>
    </r>
    <r>
      <rPr>
        <b/>
        <sz val="11"/>
        <color theme="0"/>
        <rFont val="Century Gothic"/>
        <family val="2"/>
      </rPr>
      <t xml:space="preserve"> Capital de Trabajo</t>
    </r>
  </si>
  <si>
    <t>DIVIDENDOS PAGADOS A SOCIOS</t>
  </si>
  <si>
    <t>Utilidades Ejercicio Anterior</t>
  </si>
  <si>
    <t>Utilidades Retenidas Periodo Anterior</t>
  </si>
  <si>
    <t>Reserva Legal del Periodo</t>
  </si>
  <si>
    <t xml:space="preserve">(=) </t>
  </si>
  <si>
    <t>Utilidad Distribuible</t>
  </si>
  <si>
    <t>Saldo Inicial de caja</t>
  </si>
  <si>
    <t>Caja del periodo antes de dividendos</t>
  </si>
  <si>
    <t>Caja para Dividendos</t>
  </si>
  <si>
    <t>Dividendos PayOut</t>
  </si>
  <si>
    <t>%</t>
  </si>
  <si>
    <t xml:space="preserve">Dividendos </t>
  </si>
  <si>
    <t>Estimación Flujos de Caja Relevantes</t>
  </si>
  <si>
    <t>Capital de Operaciones</t>
  </si>
  <si>
    <t>Capital de Trabajo Neto Operativo NOWC</t>
  </si>
  <si>
    <t>Capital de Operación Neto NOC</t>
  </si>
  <si>
    <t>+</t>
  </si>
  <si>
    <t>Capital de Operación Neto Total TNOC</t>
  </si>
  <si>
    <t>=</t>
  </si>
  <si>
    <t>Impuestos Efectivos</t>
  </si>
  <si>
    <t>%Tx</t>
  </si>
  <si>
    <t>Intereses después de impuestos</t>
  </si>
  <si>
    <t>Int(1-Tx)</t>
  </si>
  <si>
    <t>Utilidad operativa despúes de impuestos</t>
  </si>
  <si>
    <t>NOPAT</t>
  </si>
  <si>
    <t>Deuda Neta</t>
  </si>
  <si>
    <t>DN</t>
  </si>
  <si>
    <t>Capital de Operación Neto Total</t>
  </si>
  <si>
    <t>TNOC</t>
  </si>
  <si>
    <t>Incrementos en Capital de Operaciones Neto</t>
  </si>
  <si>
    <t>Capital de Trabajo Neto Operativo</t>
  </si>
  <si>
    <t>D</t>
  </si>
  <si>
    <t xml:space="preserve"> NOWC</t>
  </si>
  <si>
    <t>Capital de Operación Neto</t>
  </si>
  <si>
    <t>+D</t>
  </si>
  <si>
    <t xml:space="preserve"> NOC</t>
  </si>
  <si>
    <t>=D</t>
  </si>
  <si>
    <t>Inc Tot NOC</t>
  </si>
  <si>
    <t>Flujo de Caja Libre</t>
  </si>
  <si>
    <t>Utilidad después de Impuestos</t>
  </si>
  <si>
    <t>UDI</t>
  </si>
  <si>
    <t>Depreciación periodo</t>
  </si>
  <si>
    <t>Dep.p</t>
  </si>
  <si>
    <t>Ingresos/Egresos no operativos des. impuestos</t>
  </si>
  <si>
    <t>-</t>
  </si>
  <si>
    <t>(I/-E NO)(1-Tx)</t>
  </si>
  <si>
    <t>-D</t>
  </si>
  <si>
    <t>NOWC</t>
  </si>
  <si>
    <t>Efectivo de Inversión</t>
  </si>
  <si>
    <t>Inver</t>
  </si>
  <si>
    <t>Flujo de caja Libre</t>
  </si>
  <si>
    <t>Costo de Capital (Libros / Deuda Neta)</t>
  </si>
  <si>
    <t>kWACC</t>
  </si>
  <si>
    <t>Porcentaje de Deuda</t>
  </si>
  <si>
    <t>%D</t>
  </si>
  <si>
    <t>Porcentaje de Patrimonio</t>
  </si>
  <si>
    <t>%Pat</t>
  </si>
  <si>
    <t>Costo de Deuda en Libros</t>
  </si>
  <si>
    <t>kd.(1-%Tx)</t>
  </si>
  <si>
    <t>Costo de Capital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</si>
</sst>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1" formatCode="_-* #,##0_-;\-* #,##0_-;_-* &quot;-&quot;_-;_-@_-"/>
    <numFmt numFmtId="164" formatCode="_(&quot;$&quot;\ * #,##0.00_);_(&quot;$&quot;\ * \(#,##0.00\);_(&quot;$&quot;\ * &quot;-&quot;??_);_(@_)"/>
    <numFmt numFmtId="165" formatCode="#,##0;[Red]#,##0"/>
    <numFmt numFmtId="166" formatCode="#,##0.00;[Red]#,##0.00"/>
    <numFmt numFmtId="167" formatCode="_-* #,##0.000_-;\-* #,##0.000_-;_-* &quot;-&quot;??_-;_-@_-"/>
    <numFmt numFmtId="168" formatCode="_-[$$-240A]\ * #,##0_-;\-[$$-240A]\ * #,##0_-;_-[$$-240A]\ * &quot;-&quot;??_-;_-@_-"/>
    <numFmt numFmtId="169" formatCode="0.000%"/>
    <numFmt numFmtId="170" formatCode="0.000"/>
    <numFmt numFmtId="171" formatCode="0.0%"/>
    <numFmt numFmtId="172" formatCode="_-* #,##0.000_-;\-* #,##0.000_-;_-* &quot;-&quot;_-;_-@_-"/>
    <numFmt numFmtId="173" formatCode="_-* #,##0.00_-;\-* #,##0.00_-;_-* &quot;-&quot;_-;_-@_-"/>
    <numFmt numFmtId="174" formatCode="_(&quot;$&quot;\ * #,##0_);_(&quot;$&quot;\ * \(#,##0\);_(&quot;$&quot;\ * &quot;-&quot;??_);_(@_)"/>
    <numFmt numFmtId="175" formatCode="_-&quot;$&quot;\ * #,##0_-;\-&quot;$&quot;\ * #,##0_-;_-&quot;$&quot;\ * &quot;-&quot;??_-;_-@_-"/>
  </numFmts>
  <fonts count="37">
    <font>
      <sz val="11"/>
      <color theme="1"/>
      <name val="Calibri"/>
      <family val="2"/>
      <scheme val="minor"/>
    </font>
    <font>
      <sz val="11"/>
      <color theme="1"/>
      <name val="Calibri"/>
      <family val="2"/>
      <scheme val="minor"/>
    </font>
    <font>
      <sz val="11"/>
      <color theme="1"/>
      <name val="Arial"/>
      <family val="2"/>
    </font>
    <font>
      <sz val="10"/>
      <name val="Verdana   "/>
    </font>
    <font>
      <b/>
      <sz val="11"/>
      <name val="Arial"/>
      <family val="2"/>
    </font>
    <font>
      <b/>
      <sz val="11"/>
      <color theme="1"/>
      <name val="Arial"/>
      <family val="2"/>
    </font>
    <font>
      <sz val="11"/>
      <color theme="1"/>
      <name val="Arial Narrow"/>
      <family val="2"/>
    </font>
    <font>
      <b/>
      <sz val="11"/>
      <color theme="1"/>
      <name val="Arial Narrow"/>
      <family val="2"/>
    </font>
    <font>
      <b/>
      <i/>
      <u/>
      <sz val="11"/>
      <color theme="1"/>
      <name val="Arial Narrow"/>
      <family val="2"/>
    </font>
    <font>
      <b/>
      <sz val="11"/>
      <name val="Arial Narrow"/>
      <family val="2"/>
    </font>
    <font>
      <b/>
      <sz val="11"/>
      <color indexed="8"/>
      <name val="Arial Narrow"/>
      <family val="2"/>
    </font>
    <font>
      <sz val="11"/>
      <name val="Arial Narrow"/>
      <family val="2"/>
    </font>
    <font>
      <sz val="11"/>
      <color indexed="8"/>
      <name val="Arial Narrow"/>
      <family val="2"/>
    </font>
    <font>
      <b/>
      <u/>
      <sz val="11"/>
      <color theme="1"/>
      <name val="Arial Narrow"/>
      <family val="2"/>
    </font>
    <font>
      <sz val="10"/>
      <name val="Arial"/>
      <family val="2"/>
    </font>
    <font>
      <sz val="12"/>
      <name val="Arial Narrow"/>
      <family val="2"/>
    </font>
    <font>
      <sz val="9"/>
      <color indexed="81"/>
      <name val="Tahoma"/>
      <family val="2"/>
    </font>
    <font>
      <sz val="11"/>
      <color rgb="FFFF0000"/>
      <name val="Arial"/>
      <family val="2"/>
    </font>
    <font>
      <sz val="11"/>
      <color rgb="FFFF0000"/>
      <name val="Arial Narrow"/>
      <family val="2"/>
    </font>
    <font>
      <sz val="11"/>
      <color rgb="FF000000"/>
      <name val="Arial Narrow"/>
      <family val="2"/>
    </font>
    <font>
      <b/>
      <sz val="9"/>
      <color indexed="81"/>
      <name val="Tahoma"/>
      <family val="2"/>
    </font>
    <font>
      <u/>
      <sz val="11"/>
      <color indexed="8"/>
      <name val="Arial"/>
      <family val="2"/>
    </font>
    <font>
      <sz val="10"/>
      <name val="Calibri"/>
      <family val="2"/>
      <scheme val="minor"/>
    </font>
    <font>
      <sz val="11"/>
      <color theme="1"/>
      <name val="Century Gothic"/>
      <family val="2"/>
    </font>
    <font>
      <b/>
      <sz val="11"/>
      <color theme="0"/>
      <name val="Century Gothic"/>
      <family val="2"/>
    </font>
    <font>
      <sz val="9"/>
      <color theme="1"/>
      <name val="Century Gothic"/>
      <family val="2"/>
    </font>
    <font>
      <sz val="10"/>
      <color theme="1"/>
      <name val="Century Gothic"/>
      <family val="2"/>
    </font>
    <font>
      <b/>
      <sz val="11"/>
      <color theme="1"/>
      <name val="Century Gothic"/>
      <family val="2"/>
    </font>
    <font>
      <b/>
      <u/>
      <sz val="11"/>
      <color theme="1"/>
      <name val="Century Gothic"/>
      <family val="2"/>
    </font>
    <font>
      <sz val="11"/>
      <color theme="1"/>
      <name val="Symbol"/>
      <family val="1"/>
      <charset val="2"/>
    </font>
    <font>
      <sz val="11"/>
      <color theme="0"/>
      <name val="Century Gothic"/>
      <family val="2"/>
    </font>
    <font>
      <sz val="10"/>
      <color theme="0"/>
      <name val="Century Gothic"/>
      <family val="2"/>
    </font>
    <font>
      <b/>
      <u/>
      <sz val="11"/>
      <color theme="0"/>
      <name val="Century Gothic"/>
      <family val="2"/>
    </font>
    <font>
      <b/>
      <sz val="11"/>
      <color theme="0"/>
      <name val="Symbol"/>
      <family val="1"/>
      <charset val="2"/>
    </font>
    <font>
      <b/>
      <sz val="11"/>
      <color theme="5" tint="-0.249977111117893"/>
      <name val="Century Gothic"/>
      <family val="2"/>
    </font>
    <font>
      <sz val="11"/>
      <name val="Calibri"/>
      <family val="2"/>
      <scheme val="minor"/>
    </font>
    <font>
      <b/>
      <sz val="11"/>
      <color theme="1"/>
      <name val="Symbol"/>
      <family val="1"/>
      <charset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0" tint="-0.499984740745262"/>
        <bgColor indexed="64"/>
      </patternFill>
    </fill>
    <fill>
      <patternFill patternType="solid">
        <fgColor theme="3" tint="-0.499984740745262"/>
        <bgColor indexed="64"/>
      </patternFill>
    </fill>
    <fill>
      <patternFill patternType="solid">
        <fgColor theme="3" tint="-0.499984740745262"/>
        <bgColor auto="1"/>
      </patternFill>
    </fill>
    <fill>
      <patternFill patternType="solid">
        <fgColor theme="0" tint="-4.9989318521683403E-2"/>
        <bgColor indexed="64"/>
      </patternFill>
    </fill>
  </fills>
  <borders count="25">
    <border>
      <left/>
      <right/>
      <top/>
      <bottom/>
      <diagonal/>
    </border>
    <border>
      <left/>
      <right/>
      <top style="thin">
        <color indexed="64"/>
      </top>
      <bottom/>
      <diagonal/>
    </border>
    <border>
      <left/>
      <right/>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double">
        <color indexed="64"/>
      </left>
      <right/>
      <top/>
      <bottom/>
      <diagonal/>
    </border>
    <border>
      <left style="dotted">
        <color indexed="64"/>
      </left>
      <right style="dotted">
        <color indexed="64"/>
      </right>
      <top style="dotted">
        <color indexed="64"/>
      </top>
      <bottom style="dotted">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xf numFmtId="164" fontId="1" fillId="0" borderId="0" applyFont="0" applyFill="0" applyBorder="0" applyAlignment="0" applyProtection="0"/>
    <xf numFmtId="9" fontId="1" fillId="0" borderId="0" applyFont="0" applyFill="0" applyBorder="0" applyAlignment="0" applyProtection="0"/>
    <xf numFmtId="0" fontId="14" fillId="0" borderId="0"/>
    <xf numFmtId="0" fontId="14" fillId="0" borderId="0"/>
    <xf numFmtId="9" fontId="14" fillId="0" borderId="0" applyFont="0" applyFill="0" applyBorder="0" applyAlignment="0" applyProtection="0"/>
  </cellStyleXfs>
  <cellXfs count="203">
    <xf numFmtId="0" fontId="0" fillId="0" borderId="0" xfId="0"/>
    <xf numFmtId="0" fontId="2" fillId="2" borderId="0" xfId="0" applyFont="1" applyFill="1" applyBorder="1"/>
    <xf numFmtId="0" fontId="2" fillId="2" borderId="0" xfId="0" applyFont="1" applyFill="1"/>
    <xf numFmtId="0" fontId="5" fillId="2" borderId="0" xfId="0" applyFont="1" applyFill="1"/>
    <xf numFmtId="0" fontId="6" fillId="0" borderId="0" xfId="0" applyFont="1"/>
    <xf numFmtId="168" fontId="6" fillId="0" borderId="0" xfId="0" applyNumberFormat="1" applyFont="1" applyAlignment="1">
      <alignment horizontal="center"/>
    </xf>
    <xf numFmtId="0" fontId="7" fillId="0" borderId="0" xfId="0" applyFont="1"/>
    <xf numFmtId="168" fontId="7" fillId="0" borderId="0" xfId="0" applyNumberFormat="1" applyFont="1" applyAlignment="1">
      <alignment horizontal="center"/>
    </xf>
    <xf numFmtId="14" fontId="7" fillId="0" borderId="0" xfId="0" applyNumberFormat="1" applyFont="1" applyAlignment="1">
      <alignment horizontal="center"/>
    </xf>
    <xf numFmtId="0" fontId="8" fillId="0" borderId="0" xfId="0" applyFont="1"/>
    <xf numFmtId="37" fontId="9" fillId="2" borderId="0" xfId="0" applyNumberFormat="1" applyFont="1" applyFill="1" applyBorder="1"/>
    <xf numFmtId="37" fontId="9" fillId="2" borderId="2" xfId="0" applyNumberFormat="1" applyFont="1" applyFill="1" applyBorder="1" applyAlignment="1">
      <alignment horizontal="center" wrapText="1"/>
    </xf>
    <xf numFmtId="0" fontId="10" fillId="2" borderId="0" xfId="0" applyFont="1" applyFill="1" applyBorder="1"/>
    <xf numFmtId="0" fontId="6" fillId="2" borderId="0" xfId="0" applyFont="1" applyFill="1"/>
    <xf numFmtId="37" fontId="11" fillId="2" borderId="0" xfId="0" applyNumberFormat="1" applyFont="1" applyFill="1" applyBorder="1" applyAlignment="1">
      <alignment horizontal="center"/>
    </xf>
    <xf numFmtId="0" fontId="12" fillId="2" borderId="0" xfId="0" applyFont="1" applyFill="1" applyBorder="1"/>
    <xf numFmtId="37" fontId="9" fillId="2" borderId="3" xfId="5" applyNumberFormat="1" applyFont="1" applyFill="1" applyBorder="1" applyAlignment="1">
      <alignment horizontal="center"/>
    </xf>
    <xf numFmtId="37" fontId="12" fillId="2" borderId="0" xfId="0" applyNumberFormat="1" applyFont="1" applyFill="1" applyBorder="1" applyAlignment="1">
      <alignment horizontal="left"/>
    </xf>
    <xf numFmtId="9" fontId="9" fillId="2" borderId="0" xfId="6" applyFont="1" applyFill="1" applyBorder="1" applyAlignment="1">
      <alignment horizontal="center"/>
    </xf>
    <xf numFmtId="37" fontId="10" fillId="2" borderId="0" xfId="0" applyNumberFormat="1" applyFont="1" applyFill="1" applyBorder="1" applyAlignment="1">
      <alignment horizontal="left"/>
    </xf>
    <xf numFmtId="37" fontId="9" fillId="2" borderId="0" xfId="0" applyNumberFormat="1" applyFont="1" applyFill="1" applyBorder="1" applyAlignment="1">
      <alignment horizontal="center"/>
    </xf>
    <xf numFmtId="37" fontId="9" fillId="2" borderId="3" xfId="0" applyNumberFormat="1" applyFont="1" applyFill="1" applyBorder="1" applyAlignment="1">
      <alignment horizontal="center"/>
    </xf>
    <xf numFmtId="0" fontId="6" fillId="0" borderId="0" xfId="0" applyFont="1" applyFill="1"/>
    <xf numFmtId="14" fontId="7" fillId="0" borderId="0" xfId="0" applyNumberFormat="1" applyFont="1" applyFill="1" applyAlignment="1">
      <alignment horizontal="center"/>
    </xf>
    <xf numFmtId="37" fontId="9" fillId="0" borderId="0" xfId="0" applyNumberFormat="1" applyFont="1" applyFill="1" applyBorder="1"/>
    <xf numFmtId="0" fontId="10" fillId="0" borderId="0" xfId="0" applyFont="1" applyFill="1" applyBorder="1"/>
    <xf numFmtId="37" fontId="11" fillId="0" borderId="0" xfId="0" applyNumberFormat="1" applyFont="1" applyFill="1" applyBorder="1" applyAlignment="1">
      <alignment horizontal="center"/>
    </xf>
    <xf numFmtId="0" fontId="12" fillId="0" borderId="0" xfId="0" applyFont="1" applyFill="1" applyBorder="1"/>
    <xf numFmtId="37" fontId="9" fillId="0" borderId="3" xfId="5" applyNumberFormat="1" applyFont="1" applyFill="1" applyBorder="1" applyAlignment="1">
      <alignment horizontal="center"/>
    </xf>
    <xf numFmtId="37" fontId="12" fillId="0" borderId="0" xfId="0" applyNumberFormat="1" applyFont="1" applyFill="1" applyBorder="1" applyAlignment="1">
      <alignment horizontal="left"/>
    </xf>
    <xf numFmtId="9" fontId="9" fillId="0" borderId="0" xfId="6" applyFont="1" applyFill="1" applyBorder="1" applyAlignment="1">
      <alignment horizontal="center"/>
    </xf>
    <xf numFmtId="37" fontId="10" fillId="0" borderId="0" xfId="0" applyNumberFormat="1" applyFont="1" applyFill="1" applyBorder="1" applyAlignment="1">
      <alignment horizontal="left"/>
    </xf>
    <xf numFmtId="37" fontId="9" fillId="0" borderId="0" xfId="0" applyNumberFormat="1" applyFont="1" applyFill="1" applyBorder="1" applyAlignment="1">
      <alignment horizontal="center"/>
    </xf>
    <xf numFmtId="37" fontId="9" fillId="0" borderId="3" xfId="0" applyNumberFormat="1" applyFont="1" applyFill="1" applyBorder="1" applyAlignment="1">
      <alignment horizontal="center"/>
    </xf>
    <xf numFmtId="0" fontId="7" fillId="2" borderId="0" xfId="0" applyFont="1" applyFill="1"/>
    <xf numFmtId="0" fontId="7" fillId="0" borderId="0" xfId="0" applyFont="1" applyFill="1"/>
    <xf numFmtId="0" fontId="13" fillId="0" borderId="4" xfId="0" applyFont="1" applyFill="1" applyBorder="1"/>
    <xf numFmtId="0" fontId="6" fillId="0" borderId="5" xfId="0" applyFont="1" applyFill="1" applyBorder="1"/>
    <xf numFmtId="0" fontId="6" fillId="0" borderId="6" xfId="0" applyFont="1" applyFill="1" applyBorder="1"/>
    <xf numFmtId="0" fontId="6" fillId="0" borderId="7" xfId="0" applyFont="1" applyFill="1" applyBorder="1"/>
    <xf numFmtId="0" fontId="13" fillId="0" borderId="5" xfId="0" applyFont="1" applyFill="1" applyBorder="1"/>
    <xf numFmtId="0" fontId="6" fillId="0" borderId="0" xfId="0" applyFont="1" applyFill="1" applyAlignment="1">
      <alignment horizontal="left"/>
    </xf>
    <xf numFmtId="0" fontId="15" fillId="0" borderId="10" xfId="7" applyFont="1" applyFill="1" applyBorder="1"/>
    <xf numFmtId="169" fontId="2" fillId="0" borderId="9" xfId="3" applyNumberFormat="1" applyFont="1" applyFill="1" applyBorder="1" applyAlignment="1">
      <alignment horizontal="left"/>
    </xf>
    <xf numFmtId="0" fontId="15" fillId="0" borderId="10" xfId="7" applyFont="1" applyFill="1" applyBorder="1" applyAlignment="1">
      <alignment horizontal="left"/>
    </xf>
    <xf numFmtId="0" fontId="6" fillId="0" borderId="0" xfId="0" applyFont="1" applyFill="1" applyBorder="1" applyAlignment="1">
      <alignment horizontal="center"/>
    </xf>
    <xf numFmtId="0" fontId="6" fillId="0" borderId="0" xfId="0" applyFont="1" applyFill="1" applyAlignment="1">
      <alignment horizontal="center"/>
    </xf>
    <xf numFmtId="170" fontId="6" fillId="0" borderId="0" xfId="0" applyNumberFormat="1" applyFont="1" applyFill="1" applyBorder="1" applyAlignment="1">
      <alignment horizontal="center"/>
    </xf>
    <xf numFmtId="37" fontId="6" fillId="0" borderId="0" xfId="0" applyNumberFormat="1" applyFont="1" applyFill="1" applyBorder="1" applyAlignment="1">
      <alignment horizontal="center"/>
    </xf>
    <xf numFmtId="10" fontId="6" fillId="0" borderId="0" xfId="3" applyNumberFormat="1" applyFont="1" applyFill="1" applyBorder="1" applyAlignment="1">
      <alignment horizontal="center"/>
    </xf>
    <xf numFmtId="10" fontId="6" fillId="0" borderId="0" xfId="3" applyNumberFormat="1" applyFont="1" applyFill="1" applyAlignment="1">
      <alignment horizontal="center"/>
    </xf>
    <xf numFmtId="0" fontId="7" fillId="0" borderId="0" xfId="0" applyFont="1" applyFill="1" applyAlignment="1">
      <alignment horizontal="center"/>
    </xf>
    <xf numFmtId="170" fontId="7" fillId="0" borderId="0" xfId="0" applyNumberFormat="1" applyFont="1" applyFill="1" applyAlignment="1">
      <alignment horizontal="center"/>
    </xf>
    <xf numFmtId="0" fontId="2" fillId="2" borderId="0" xfId="0" applyFont="1" applyFill="1" applyAlignment="1">
      <alignment horizontal="center"/>
    </xf>
    <xf numFmtId="42" fontId="2" fillId="2" borderId="0" xfId="2" applyFont="1" applyFill="1" applyBorder="1"/>
    <xf numFmtId="42" fontId="2" fillId="2" borderId="0" xfId="0" applyNumberFormat="1" applyFont="1" applyFill="1" applyBorder="1"/>
    <xf numFmtId="10" fontId="6" fillId="2" borderId="0" xfId="3" applyNumberFormat="1" applyFont="1" applyFill="1" applyAlignment="1">
      <alignment horizontal="center"/>
    </xf>
    <xf numFmtId="0" fontId="6" fillId="2" borderId="0" xfId="0" applyFont="1" applyFill="1" applyAlignment="1">
      <alignment horizontal="center"/>
    </xf>
    <xf numFmtId="0" fontId="6" fillId="2" borderId="0" xfId="0" applyFont="1" applyFill="1" applyBorder="1"/>
    <xf numFmtId="37" fontId="9" fillId="2" borderId="0" xfId="0" applyNumberFormat="1" applyFont="1" applyFill="1" applyBorder="1" applyAlignment="1">
      <alignment horizontal="center" wrapText="1"/>
    </xf>
    <xf numFmtId="0" fontId="6" fillId="2" borderId="0" xfId="0" applyFont="1" applyFill="1" applyBorder="1" applyAlignment="1">
      <alignment horizontal="center"/>
    </xf>
    <xf numFmtId="3" fontId="9" fillId="2" borderId="0" xfId="4" applyNumberFormat="1" applyFont="1" applyFill="1" applyBorder="1"/>
    <xf numFmtId="165" fontId="9" fillId="2" borderId="0" xfId="5" applyNumberFormat="1" applyFont="1" applyFill="1" applyBorder="1" applyAlignment="1">
      <alignment horizontal="center"/>
    </xf>
    <xf numFmtId="3" fontId="11" fillId="2" borderId="0" xfId="4" applyNumberFormat="1" applyFont="1" applyFill="1" applyBorder="1"/>
    <xf numFmtId="165" fontId="11" fillId="2" borderId="0" xfId="4" applyNumberFormat="1" applyFont="1" applyFill="1" applyBorder="1" applyAlignment="1">
      <alignment horizontal="center"/>
    </xf>
    <xf numFmtId="2" fontId="6" fillId="2" borderId="0" xfId="0" applyNumberFormat="1" applyFont="1" applyFill="1"/>
    <xf numFmtId="2" fontId="6" fillId="3" borderId="0" xfId="0" applyNumberFormat="1" applyFont="1" applyFill="1"/>
    <xf numFmtId="165" fontId="9" fillId="2" borderId="1" xfId="4" applyNumberFormat="1" applyFont="1" applyFill="1" applyBorder="1" applyAlignment="1">
      <alignment horizontal="center"/>
    </xf>
    <xf numFmtId="165" fontId="9" fillId="2" borderId="0" xfId="4" applyNumberFormat="1" applyFont="1" applyFill="1" applyBorder="1" applyAlignment="1">
      <alignment horizontal="center"/>
    </xf>
    <xf numFmtId="165" fontId="9" fillId="2" borderId="1" xfId="5" applyNumberFormat="1" applyFont="1" applyFill="1" applyBorder="1" applyAlignment="1">
      <alignment horizontal="center"/>
    </xf>
    <xf numFmtId="0" fontId="11" fillId="2" borderId="0" xfId="4" applyFont="1" applyFill="1" applyBorder="1"/>
    <xf numFmtId="10" fontId="6" fillId="3" borderId="0" xfId="0" applyNumberFormat="1" applyFont="1" applyFill="1"/>
    <xf numFmtId="3" fontId="11" fillId="2" borderId="2" xfId="4" applyNumberFormat="1" applyFont="1" applyFill="1" applyBorder="1" applyAlignment="1">
      <alignment horizontal="center"/>
    </xf>
    <xf numFmtId="165" fontId="11" fillId="2" borderId="2" xfId="4" applyNumberFormat="1" applyFont="1" applyFill="1" applyBorder="1" applyAlignment="1">
      <alignment horizontal="center"/>
    </xf>
    <xf numFmtId="0" fontId="6" fillId="2" borderId="2" xfId="0" applyFont="1" applyFill="1" applyBorder="1" applyAlignment="1">
      <alignment horizontal="center"/>
    </xf>
    <xf numFmtId="3" fontId="9" fillId="2" borderId="0" xfId="4" applyNumberFormat="1" applyFont="1" applyFill="1" applyBorder="1" applyAlignment="1">
      <alignment horizontal="center"/>
    </xf>
    <xf numFmtId="166" fontId="9" fillId="2" borderId="0" xfId="5" applyNumberFormat="1" applyFont="1" applyFill="1" applyBorder="1" applyAlignment="1">
      <alignment horizontal="center"/>
    </xf>
    <xf numFmtId="166" fontId="11" fillId="2" borderId="0" xfId="4" applyNumberFormat="1" applyFont="1" applyFill="1" applyBorder="1" applyAlignment="1">
      <alignment horizontal="center"/>
    </xf>
    <xf numFmtId="165" fontId="6" fillId="2" borderId="0" xfId="0" applyNumberFormat="1" applyFont="1" applyFill="1" applyAlignment="1">
      <alignment horizontal="center"/>
    </xf>
    <xf numFmtId="37" fontId="6" fillId="2" borderId="0" xfId="0" applyNumberFormat="1" applyFont="1" applyFill="1" applyAlignment="1">
      <alignment horizontal="center"/>
    </xf>
    <xf numFmtId="165" fontId="11" fillId="2" borderId="0" xfId="5" applyNumberFormat="1" applyFont="1" applyFill="1" applyBorder="1" applyAlignment="1">
      <alignment horizontal="center"/>
    </xf>
    <xf numFmtId="3" fontId="11" fillId="2" borderId="0" xfId="5" applyNumberFormat="1" applyFont="1" applyFill="1" applyBorder="1" applyAlignment="1">
      <alignment horizontal="center"/>
    </xf>
    <xf numFmtId="165" fontId="6" fillId="2" borderId="0" xfId="0" applyNumberFormat="1" applyFont="1" applyFill="1"/>
    <xf numFmtId="41" fontId="6" fillId="2" borderId="0" xfId="1" applyFont="1" applyFill="1"/>
    <xf numFmtId="41" fontId="6" fillId="2" borderId="0" xfId="1" applyFont="1" applyFill="1" applyBorder="1"/>
    <xf numFmtId="167" fontId="6" fillId="2" borderId="0" xfId="0" applyNumberFormat="1" applyFont="1" applyFill="1" applyBorder="1"/>
    <xf numFmtId="0" fontId="18" fillId="2" borderId="0" xfId="0" applyFont="1" applyFill="1" applyAlignment="1">
      <alignment horizontal="center"/>
    </xf>
    <xf numFmtId="165" fontId="6" fillId="2" borderId="0" xfId="0" applyNumberFormat="1" applyFont="1" applyFill="1" applyBorder="1" applyAlignment="1">
      <alignment horizontal="center"/>
    </xf>
    <xf numFmtId="3" fontId="6" fillId="2" borderId="0" xfId="0" applyNumberFormat="1" applyFont="1" applyFill="1" applyBorder="1" applyAlignment="1">
      <alignment horizontal="center"/>
    </xf>
    <xf numFmtId="42" fontId="6" fillId="2" borderId="0" xfId="2" applyFont="1" applyFill="1" applyBorder="1"/>
    <xf numFmtId="42" fontId="6" fillId="2" borderId="0" xfId="0" applyNumberFormat="1" applyFont="1" applyFill="1" applyBorder="1"/>
    <xf numFmtId="3" fontId="19" fillId="2" borderId="0" xfId="0" applyNumberFormat="1" applyFont="1" applyFill="1" applyBorder="1" applyAlignment="1">
      <alignment vertical="center" wrapText="1"/>
    </xf>
    <xf numFmtId="0" fontId="19" fillId="2" borderId="0" xfId="0" applyFont="1" applyFill="1" applyBorder="1" applyAlignment="1">
      <alignment vertical="center" wrapText="1"/>
    </xf>
    <xf numFmtId="14" fontId="9" fillId="2" borderId="2" xfId="0" applyNumberFormat="1" applyFont="1" applyFill="1" applyBorder="1" applyAlignment="1">
      <alignment horizontal="center" wrapText="1"/>
    </xf>
    <xf numFmtId="0" fontId="7" fillId="2" borderId="0" xfId="0" applyFont="1" applyFill="1" applyAlignment="1">
      <alignment horizontal="center"/>
    </xf>
    <xf numFmtId="37" fontId="9" fillId="2" borderId="0" xfId="5" applyNumberFormat="1" applyFont="1" applyFill="1" applyBorder="1" applyAlignment="1">
      <alignment horizontal="center"/>
    </xf>
    <xf numFmtId="9" fontId="9" fillId="4" borderId="0" xfId="6" applyFont="1" applyFill="1" applyBorder="1" applyAlignment="1">
      <alignment horizontal="center"/>
    </xf>
    <xf numFmtId="172" fontId="6" fillId="3" borderId="0" xfId="1" applyNumberFormat="1" applyFont="1" applyFill="1"/>
    <xf numFmtId="173" fontId="6" fillId="2" borderId="0" xfId="1" applyNumberFormat="1" applyFont="1" applyFill="1" applyAlignment="1"/>
    <xf numFmtId="172" fontId="6" fillId="2" borderId="0" xfId="1" applyNumberFormat="1" applyFont="1" applyFill="1"/>
    <xf numFmtId="0" fontId="6" fillId="2" borderId="0" xfId="0" applyFont="1" applyFill="1" applyAlignment="1"/>
    <xf numFmtId="170" fontId="6" fillId="2" borderId="0" xfId="0" applyNumberFormat="1" applyFont="1" applyFill="1"/>
    <xf numFmtId="170" fontId="6" fillId="2" borderId="0" xfId="0" applyNumberFormat="1" applyFont="1" applyFill="1" applyAlignment="1"/>
    <xf numFmtId="0" fontId="21" fillId="2" borderId="0" xfId="0" applyFont="1" applyFill="1" applyBorder="1"/>
    <xf numFmtId="0" fontId="5" fillId="2" borderId="0" xfId="0" applyFont="1" applyFill="1" applyAlignment="1">
      <alignment horizontal="center"/>
    </xf>
    <xf numFmtId="14" fontId="2" fillId="2" borderId="0" xfId="0" applyNumberFormat="1" applyFont="1" applyFill="1" applyAlignment="1">
      <alignment horizontal="center"/>
    </xf>
    <xf numFmtId="42" fontId="2" fillId="2" borderId="0" xfId="0" applyNumberFormat="1" applyFont="1" applyFill="1"/>
    <xf numFmtId="0" fontId="4" fillId="0" borderId="0" xfId="8" applyFont="1" applyBorder="1" applyAlignment="1">
      <alignment horizontal="center"/>
    </xf>
    <xf numFmtId="0" fontId="4" fillId="0" borderId="0" xfId="8" applyFont="1" applyBorder="1"/>
    <xf numFmtId="171" fontId="22" fillId="4" borderId="11" xfId="3" applyNumberFormat="1" applyFont="1" applyFill="1" applyBorder="1"/>
    <xf numFmtId="10" fontId="1" fillId="5" borderId="12" xfId="9" applyNumberFormat="1" applyFont="1" applyFill="1" applyBorder="1"/>
    <xf numFmtId="10" fontId="1" fillId="5" borderId="13" xfId="9" applyNumberFormat="1" applyFont="1" applyFill="1" applyBorder="1"/>
    <xf numFmtId="0" fontId="2" fillId="2" borderId="14" xfId="0" applyFont="1" applyFill="1" applyBorder="1"/>
    <xf numFmtId="0" fontId="2" fillId="2" borderId="15" xfId="0" applyFont="1" applyFill="1" applyBorder="1"/>
    <xf numFmtId="0" fontId="5" fillId="2" borderId="12" xfId="0" applyFont="1" applyFill="1" applyBorder="1" applyAlignment="1">
      <alignment horizontal="center"/>
    </xf>
    <xf numFmtId="0" fontId="5" fillId="2" borderId="16" xfId="0" applyFont="1" applyFill="1" applyBorder="1"/>
    <xf numFmtId="0" fontId="5" fillId="2" borderId="16" xfId="0" applyFont="1" applyFill="1" applyBorder="1" applyAlignment="1">
      <alignment horizontal="center"/>
    </xf>
    <xf numFmtId="0" fontId="5" fillId="2" borderId="17" xfId="0" applyFont="1" applyFill="1" applyBorder="1"/>
    <xf numFmtId="0" fontId="5" fillId="2" borderId="13" xfId="0" applyFont="1" applyFill="1" applyBorder="1" applyAlignment="1">
      <alignment horizontal="center"/>
    </xf>
    <xf numFmtId="0" fontId="5" fillId="2" borderId="18" xfId="0" applyFont="1" applyFill="1" applyBorder="1" applyAlignment="1">
      <alignment horizontal="center"/>
    </xf>
    <xf numFmtId="0" fontId="5" fillId="2" borderId="0" xfId="0" applyFont="1" applyFill="1" applyBorder="1" applyAlignment="1">
      <alignment horizontal="center"/>
    </xf>
    <xf numFmtId="0" fontId="2" fillId="2" borderId="19" xfId="0" applyFont="1" applyFill="1" applyBorder="1" applyAlignment="1">
      <alignment horizontal="center"/>
    </xf>
    <xf numFmtId="14" fontId="2" fillId="2" borderId="18" xfId="0" applyNumberFormat="1" applyFont="1" applyFill="1" applyBorder="1"/>
    <xf numFmtId="42" fontId="2" fillId="2" borderId="20" xfId="2" applyFont="1" applyFill="1" applyBorder="1"/>
    <xf numFmtId="42" fontId="2" fillId="2" borderId="19" xfId="0" applyNumberFormat="1" applyFont="1" applyFill="1" applyBorder="1" applyAlignment="1">
      <alignment horizontal="center"/>
    </xf>
    <xf numFmtId="2" fontId="2" fillId="2" borderId="0" xfId="0" applyNumberFormat="1" applyFont="1" applyFill="1" applyBorder="1"/>
    <xf numFmtId="14" fontId="2" fillId="2" borderId="21" xfId="0" applyNumberFormat="1" applyFont="1" applyFill="1" applyBorder="1"/>
    <xf numFmtId="42" fontId="2" fillId="2" borderId="20" xfId="0" applyNumberFormat="1" applyFont="1" applyFill="1" applyBorder="1"/>
    <xf numFmtId="2" fontId="2" fillId="2" borderId="20" xfId="0" applyNumberFormat="1" applyFont="1" applyFill="1" applyBorder="1"/>
    <xf numFmtId="42" fontId="2" fillId="2" borderId="22" xfId="0" applyNumberFormat="1" applyFont="1" applyFill="1" applyBorder="1" applyAlignment="1">
      <alignment horizontal="center"/>
    </xf>
    <xf numFmtId="0" fontId="17" fillId="2" borderId="0" xfId="0" applyFont="1" applyFill="1"/>
    <xf numFmtId="0" fontId="23" fillId="6" borderId="0" xfId="0" applyFont="1" applyFill="1"/>
    <xf numFmtId="0" fontId="23" fillId="0" borderId="0" xfId="0" applyFont="1"/>
    <xf numFmtId="0" fontId="24" fillId="7" borderId="0" xfId="0" applyFont="1" applyFill="1"/>
    <xf numFmtId="0" fontId="24" fillId="7" borderId="0" xfId="0" applyFont="1" applyFill="1" applyAlignment="1">
      <alignment horizontal="center"/>
    </xf>
    <xf numFmtId="0" fontId="25" fillId="0" borderId="0" xfId="0" quotePrefix="1" applyFont="1" applyAlignment="1">
      <alignment horizontal="center"/>
    </xf>
    <xf numFmtId="0" fontId="26" fillId="0" borderId="0" xfId="0" quotePrefix="1" applyFont="1" applyAlignment="1">
      <alignment horizontal="center"/>
    </xf>
    <xf numFmtId="0" fontId="23" fillId="9" borderId="0" xfId="0" applyFont="1" applyFill="1"/>
    <xf numFmtId="3" fontId="23" fillId="0" borderId="0" xfId="0" applyNumberFormat="1" applyFont="1" applyAlignment="1">
      <alignment horizontal="right" vertical="center"/>
    </xf>
    <xf numFmtId="0" fontId="25" fillId="0" borderId="0" xfId="0" quotePrefix="1" applyFont="1" applyBorder="1" applyAlignment="1">
      <alignment horizontal="center"/>
    </xf>
    <xf numFmtId="0" fontId="27" fillId="2" borderId="0" xfId="0" applyFont="1" applyFill="1"/>
    <xf numFmtId="0" fontId="23" fillId="2" borderId="0" xfId="0" applyFont="1" applyFill="1"/>
    <xf numFmtId="0" fontId="26" fillId="2" borderId="0" xfId="0" quotePrefix="1" applyFont="1" applyFill="1" applyAlignment="1">
      <alignment horizontal="center"/>
    </xf>
    <xf numFmtId="174" fontId="28" fillId="9" borderId="0" xfId="5" applyNumberFormat="1" applyFont="1" applyFill="1"/>
    <xf numFmtId="174" fontId="27" fillId="2" borderId="0" xfId="5" applyNumberFormat="1" applyFont="1" applyFill="1" applyAlignment="1">
      <alignment horizontal="right" vertical="center"/>
    </xf>
    <xf numFmtId="0" fontId="25" fillId="0" borderId="2" xfId="0" quotePrefix="1" applyFont="1" applyBorder="1" applyAlignment="1">
      <alignment horizontal="center"/>
    </xf>
    <xf numFmtId="0" fontId="23" fillId="0" borderId="2" xfId="0" applyFont="1" applyBorder="1"/>
    <xf numFmtId="0" fontId="26" fillId="0" borderId="2" xfId="0" quotePrefix="1" applyFont="1" applyBorder="1" applyAlignment="1">
      <alignment horizontal="center"/>
    </xf>
    <xf numFmtId="0" fontId="23" fillId="9" borderId="2" xfId="0" applyFont="1" applyFill="1" applyBorder="1"/>
    <xf numFmtId="3" fontId="23" fillId="0" borderId="2" xfId="0" applyNumberFormat="1" applyFont="1" applyBorder="1" applyAlignment="1">
      <alignment horizontal="right" vertical="center"/>
    </xf>
    <xf numFmtId="0" fontId="24" fillId="8" borderId="8" xfId="0" applyFont="1" applyFill="1" applyBorder="1"/>
    <xf numFmtId="0" fontId="30" fillId="8" borderId="23" xfId="0" applyFont="1" applyFill="1" applyBorder="1"/>
    <xf numFmtId="0" fontId="31" fillId="8" borderId="23" xfId="0" quotePrefix="1" applyFont="1" applyFill="1" applyBorder="1" applyAlignment="1">
      <alignment horizontal="center"/>
    </xf>
    <xf numFmtId="174" fontId="32" fillId="8" borderId="23" xfId="5" applyNumberFormat="1" applyFont="1" applyFill="1" applyBorder="1"/>
    <xf numFmtId="174" fontId="24" fillId="8" borderId="23" xfId="5" applyNumberFormat="1" applyFont="1" applyFill="1" applyBorder="1" applyAlignment="1">
      <alignment horizontal="right" vertical="center"/>
    </xf>
    <xf numFmtId="174" fontId="24" fillId="8" borderId="24" xfId="5" applyNumberFormat="1" applyFont="1" applyFill="1" applyBorder="1" applyAlignment="1">
      <alignment horizontal="right" vertical="center"/>
    </xf>
    <xf numFmtId="164" fontId="24" fillId="8" borderId="23" xfId="5" applyFont="1" applyFill="1" applyBorder="1"/>
    <xf numFmtId="174" fontId="24" fillId="8" borderId="23" xfId="5" applyNumberFormat="1" applyFont="1" applyFill="1" applyBorder="1"/>
    <xf numFmtId="3" fontId="23" fillId="0" borderId="0" xfId="0" applyNumberFormat="1" applyFont="1"/>
    <xf numFmtId="3" fontId="23" fillId="0" borderId="2" xfId="0" applyNumberFormat="1" applyFont="1" applyBorder="1"/>
    <xf numFmtId="174" fontId="24" fillId="8" borderId="24" xfId="5" applyNumberFormat="1" applyFont="1" applyFill="1" applyBorder="1"/>
    <xf numFmtId="164" fontId="32" fillId="8" borderId="23" xfId="5" applyFont="1" applyFill="1" applyBorder="1"/>
    <xf numFmtId="0" fontId="27" fillId="0" borderId="0" xfId="0" quotePrefix="1" applyFont="1" applyAlignment="1">
      <alignment horizontal="center"/>
    </xf>
    <xf numFmtId="0" fontId="27" fillId="0" borderId="0" xfId="0" applyFont="1"/>
    <xf numFmtId="0" fontId="27" fillId="9" borderId="0" xfId="0" applyFont="1" applyFill="1"/>
    <xf numFmtId="174" fontId="27" fillId="0" borderId="0" xfId="5" applyNumberFormat="1" applyFont="1"/>
    <xf numFmtId="37" fontId="23" fillId="0" borderId="0" xfId="0" applyNumberFormat="1" applyFont="1"/>
    <xf numFmtId="37" fontId="23" fillId="0" borderId="2" xfId="0" applyNumberFormat="1" applyFont="1" applyBorder="1"/>
    <xf numFmtId="174" fontId="27" fillId="0" borderId="0" xfId="0" applyNumberFormat="1" applyFont="1"/>
    <xf numFmtId="0" fontId="27" fillId="0" borderId="2" xfId="0" quotePrefix="1" applyFont="1" applyBorder="1" applyAlignment="1">
      <alignment horizontal="center"/>
    </xf>
    <xf numFmtId="0" fontId="27" fillId="0" borderId="2" xfId="0" applyFont="1" applyBorder="1"/>
    <xf numFmtId="0" fontId="26" fillId="0" borderId="2" xfId="0" applyFont="1" applyBorder="1" applyAlignment="1">
      <alignment horizontal="center"/>
    </xf>
    <xf numFmtId="0" fontId="27" fillId="9" borderId="2" xfId="0" applyFont="1" applyFill="1" applyBorder="1"/>
    <xf numFmtId="9" fontId="34" fillId="0" borderId="2" xfId="3" applyFont="1" applyBorder="1"/>
    <xf numFmtId="0" fontId="35" fillId="0" borderId="0" xfId="0" applyFont="1"/>
    <xf numFmtId="3" fontId="23" fillId="0" borderId="3" xfId="0" applyNumberFormat="1" applyFont="1" applyBorder="1"/>
    <xf numFmtId="10" fontId="23" fillId="0" borderId="0" xfId="3" applyNumberFormat="1" applyFont="1"/>
    <xf numFmtId="42" fontId="23" fillId="0" borderId="0" xfId="2" applyFont="1"/>
    <xf numFmtId="175" fontId="27" fillId="0" borderId="0" xfId="0" applyNumberFormat="1" applyFont="1"/>
    <xf numFmtId="0" fontId="23" fillId="0" borderId="0" xfId="0" applyFont="1" applyAlignment="1">
      <alignment horizontal="left"/>
    </xf>
    <xf numFmtId="0" fontId="29" fillId="0" borderId="0" xfId="0" quotePrefix="1" applyFont="1" applyAlignment="1">
      <alignment horizontal="center"/>
    </xf>
    <xf numFmtId="0" fontId="29" fillId="0" borderId="0" xfId="0" quotePrefix="1" applyFont="1" applyBorder="1" applyAlignment="1">
      <alignment horizontal="center"/>
    </xf>
    <xf numFmtId="0" fontId="36" fillId="0" borderId="3" xfId="0" quotePrefix="1" applyFont="1" applyBorder="1" applyAlignment="1">
      <alignment horizontal="center"/>
    </xf>
    <xf numFmtId="0" fontId="27" fillId="0" borderId="3" xfId="0" applyFont="1" applyBorder="1"/>
    <xf numFmtId="3" fontId="27" fillId="0" borderId="3" xfId="0" applyNumberFormat="1" applyFont="1" applyBorder="1"/>
    <xf numFmtId="0" fontId="35" fillId="0" borderId="0" xfId="0" applyFont="1" applyAlignment="1">
      <alignment horizontal="center"/>
    </xf>
    <xf numFmtId="0" fontId="35" fillId="0" borderId="0" xfId="0" quotePrefix="1" applyFont="1" applyAlignment="1">
      <alignment horizontal="center"/>
    </xf>
    <xf numFmtId="174" fontId="23" fillId="0" borderId="0" xfId="0" applyNumberFormat="1" applyFont="1"/>
    <xf numFmtId="0" fontId="27" fillId="0" borderId="3" xfId="0" applyFont="1" applyBorder="1" applyAlignment="1">
      <alignment horizontal="center"/>
    </xf>
    <xf numFmtId="37" fontId="27" fillId="0" borderId="3" xfId="0" applyNumberFormat="1" applyFont="1" applyBorder="1"/>
    <xf numFmtId="41" fontId="23" fillId="0" borderId="0" xfId="1" applyFont="1"/>
    <xf numFmtId="3" fontId="23" fillId="2" borderId="0" xfId="0" applyNumberFormat="1" applyFont="1" applyFill="1"/>
    <xf numFmtId="10" fontId="23" fillId="2" borderId="0" xfId="3" applyNumberFormat="1" applyFont="1" applyFill="1"/>
    <xf numFmtId="10" fontId="23" fillId="2" borderId="0" xfId="0" applyNumberFormat="1" applyFont="1" applyFill="1"/>
    <xf numFmtId="10" fontId="23" fillId="0" borderId="0" xfId="0" applyNumberFormat="1" applyFont="1" applyFill="1"/>
    <xf numFmtId="171" fontId="23" fillId="0" borderId="0" xfId="3" applyNumberFormat="1" applyFont="1"/>
    <xf numFmtId="175" fontId="23" fillId="0" borderId="0" xfId="0" applyNumberFormat="1" applyFont="1"/>
    <xf numFmtId="0" fontId="7" fillId="2" borderId="0" xfId="0" applyFont="1" applyFill="1" applyAlignment="1">
      <alignment horizontal="center"/>
    </xf>
    <xf numFmtId="0" fontId="27" fillId="0" borderId="0" xfId="0" applyFont="1" applyAlignment="1">
      <alignment horizontal="left"/>
    </xf>
    <xf numFmtId="0" fontId="24" fillId="8" borderId="8" xfId="0" applyFont="1" applyFill="1" applyBorder="1" applyAlignment="1">
      <alignment horizontal="left"/>
    </xf>
    <xf numFmtId="0" fontId="24" fillId="8" borderId="23" xfId="0" applyFont="1" applyFill="1" applyBorder="1" applyAlignment="1">
      <alignment horizontal="left"/>
    </xf>
    <xf numFmtId="0" fontId="24" fillId="8" borderId="24" xfId="0" applyFont="1" applyFill="1" applyBorder="1" applyAlignment="1">
      <alignment horizontal="left"/>
    </xf>
    <xf numFmtId="0" fontId="23" fillId="0" borderId="0" xfId="0" applyFont="1" applyAlignment="1">
      <alignment horizontal="left"/>
    </xf>
  </cellXfs>
  <cellStyles count="10">
    <cellStyle name="Millares [0]" xfId="1" builtinId="6"/>
    <cellStyle name="Moneda [0]" xfId="2" builtinId="7"/>
    <cellStyle name="Moneda 3" xfId="5" xr:uid="{00000000-0005-0000-0000-000002000000}"/>
    <cellStyle name="Normal" xfId="0" builtinId="0"/>
    <cellStyle name="Normal 11" xfId="8" xr:uid="{00000000-0005-0000-0000-000004000000}"/>
    <cellStyle name="Normal 2" xfId="4" xr:uid="{00000000-0005-0000-0000-000005000000}"/>
    <cellStyle name="Normal 6" xfId="7" xr:uid="{00000000-0005-0000-0000-000006000000}"/>
    <cellStyle name="Porcentaje" xfId="3" builtinId="5"/>
    <cellStyle name="Porcentaje 2" xfId="6" xr:uid="{00000000-0005-0000-0000-000008000000}"/>
    <cellStyle name="Porcentaje 8"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esiedu-my.sharepoint.com/Usuarios/12977135/Dropbox/Valoracion/Trabajos%202016-1/Trabajo%20final%20Grupo%20&#201;xito%20V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uarios\12977135.ICESI\AppData\Local\Microsoft\Windows\Temporary%20Internet%20Files\Content.Outlook\UBXCP9XJ\Documents%20and%20Settings\lberggrun\Mis%20documentos\LBPF\Curso%20riesgo\Taller%20Medidas%20de%20desempe&#241;o.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uarios\12977135.ICESI\AppData\Local\Microsoft\Windows\Temporary%20Internet%20Files\Content.Outlook\UBXCP9XJ\Documents%20and%20Settings\lberggrun\Mis%20documentos\LBPF\Curso%20riesgo\Presentaciones%20datos%20talleres\Miscelaneo%20riesgo.xls?6FC757AB" TargetMode="External"/><Relationship Id="rId1" Type="http://schemas.openxmlformats.org/officeDocument/2006/relationships/externalLinkPath" Target="file:///\\6FC757AB\Miscelaneo%20riesgo.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D:\Usuarios\12977135.ICESI\AppData\Local\Microsoft\Windows\Temporary%20Internet%20Files\Content.Outlook\UBXCP9XJ\Users\rvenegas\AppData\Local\Microsoft\Windows\Temporary%20Internet%20Files\Content.Outlook\NN7EXBQG\Superservicio%20Escenario%201.xlsm?7858669C" TargetMode="External"/><Relationship Id="rId1" Type="http://schemas.openxmlformats.org/officeDocument/2006/relationships/externalLinkPath" Target="file:///\\7858669C\Superservicio%20Escenario%20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LILIANA_DELGADO_2018/ICESI/PROYECTO%20DE%20GRADO/Estado%20de%20resultados%20a&#241;o%202015.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LILIANA_DELGADO_2018/ICESI/PROYECTO%20DE%20GRADO%20II/Estados%20financieros%20definitivos%20Palmira%20a&#241;o%20201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LILIANA_DELGADO_2018/ICESI/PROYECTO%20DE%20GRADO%20II/CG7345_PyG_NIIFV1DICIEMBRE2018.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LILIANA_DELGADO_2018/ICESI/PROYECTO%20DE%20GRADO%20II/Estados%20financieros%20Definitivo%20a&#241;o%202016%20con%20NIIF.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LILIANA_DELGADO_2018/ICESI/PROYECTO%20DE%20GRADO%20II/Estados%20Financieros%20CRC%20palmira%20201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user/Desktop/DETERIORO/PG%20-%20Revisado%20CRC%20PalmiraV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LILIANA_DELGADO_2018/ICESI/PROYECTO%20DE%20GRADO%20II/Indicadores%20y%20Gr&#225;fico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LILIANA_DELGADO_2018/CONTABILIDADES/CRC%20PALMIRA/Estados%20financieros%20definitivos%20Palmira%20a&#241;o%20201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LILIANA_DELGADO_2018/ICESI/PLANEACION%20FINANCIERA/Taller%20Estado%20de%20Flujo%20de%20Efectivo%20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s Simplificados"/>
      <sheetName val="RiskSim"/>
      <sheetName val="Report (2)"/>
      <sheetName val="Stats (2)"/>
      <sheetName val="SM"/>
      <sheetName val="K0"/>
      <sheetName val="EF"/>
      <sheetName val="Diagnostico"/>
      <sheetName val="Valoración"/>
      <sheetName val="Múltiplos"/>
      <sheetName val="Datos Multiplos"/>
      <sheetName val="Análisis de Multiplos"/>
      <sheetName val="Datos de la Industria"/>
      <sheetName val="Supuestos"/>
      <sheetName val="Simulacion Precio accion"/>
      <sheetName val="Stats"/>
      <sheetName val="Report"/>
      <sheetName val="Z-Score"/>
      <sheetName val="Graham"/>
    </sheetNames>
    <sheetDataSet>
      <sheetData sheetId="0"/>
      <sheetData sheetId="1"/>
      <sheetData sheetId="2"/>
      <sheetData sheetId="3"/>
      <sheetData sheetId="4"/>
      <sheetData sheetId="5"/>
      <sheetData sheetId="6">
        <row r="117">
          <cell r="F117">
            <v>16191.178234882907</v>
          </cell>
        </row>
      </sheetData>
      <sheetData sheetId="7"/>
      <sheetData sheetId="8"/>
      <sheetData sheetId="9"/>
      <sheetData sheetId="10"/>
      <sheetData sheetId="11"/>
      <sheetData sheetId="12"/>
      <sheetData sheetId="13"/>
      <sheetData sheetId="14">
        <row r="12">
          <cell r="B12" t="str">
            <v>dd/mm/aa</v>
          </cell>
          <cell r="C12" t="str">
            <v>Valor</v>
          </cell>
        </row>
        <row r="13">
          <cell r="B13">
            <v>42458</v>
          </cell>
          <cell r="C13">
            <v>15220</v>
          </cell>
        </row>
        <row r="14">
          <cell r="B14">
            <v>42457</v>
          </cell>
          <cell r="C14">
            <v>14960</v>
          </cell>
        </row>
        <row r="15">
          <cell r="B15">
            <v>42452</v>
          </cell>
          <cell r="C15">
            <v>14700</v>
          </cell>
        </row>
        <row r="16">
          <cell r="B16">
            <v>42451</v>
          </cell>
          <cell r="C16">
            <v>15300</v>
          </cell>
        </row>
        <row r="17">
          <cell r="B17">
            <v>42447</v>
          </cell>
          <cell r="C17">
            <v>16100</v>
          </cell>
        </row>
        <row r="18">
          <cell r="B18">
            <v>42446</v>
          </cell>
          <cell r="C18">
            <v>15940</v>
          </cell>
        </row>
        <row r="19">
          <cell r="B19">
            <v>42445</v>
          </cell>
          <cell r="C19">
            <v>15520</v>
          </cell>
        </row>
        <row r="20">
          <cell r="B20">
            <v>42444</v>
          </cell>
          <cell r="C20">
            <v>15440</v>
          </cell>
        </row>
        <row r="21">
          <cell r="B21">
            <v>42443</v>
          </cell>
          <cell r="C21">
            <v>15700</v>
          </cell>
        </row>
        <row r="22">
          <cell r="B22">
            <v>42440</v>
          </cell>
          <cell r="C22">
            <v>15660</v>
          </cell>
        </row>
        <row r="23">
          <cell r="B23">
            <v>42439</v>
          </cell>
          <cell r="C23">
            <v>15080</v>
          </cell>
        </row>
        <row r="24">
          <cell r="B24">
            <v>42438</v>
          </cell>
          <cell r="C24">
            <v>14980</v>
          </cell>
        </row>
        <row r="25">
          <cell r="B25">
            <v>42437</v>
          </cell>
          <cell r="C25">
            <v>15080</v>
          </cell>
        </row>
        <row r="26">
          <cell r="B26">
            <v>42436</v>
          </cell>
          <cell r="C26">
            <v>15080</v>
          </cell>
        </row>
        <row r="27">
          <cell r="B27">
            <v>42433</v>
          </cell>
          <cell r="C27">
            <v>14960</v>
          </cell>
        </row>
        <row r="28">
          <cell r="B28">
            <v>42432</v>
          </cell>
          <cell r="C28">
            <v>15060</v>
          </cell>
        </row>
        <row r="29">
          <cell r="B29">
            <v>42431</v>
          </cell>
          <cell r="C29">
            <v>14900</v>
          </cell>
        </row>
        <row r="30">
          <cell r="B30">
            <v>42430</v>
          </cell>
          <cell r="C30">
            <v>14440</v>
          </cell>
        </row>
        <row r="31">
          <cell r="B31">
            <v>42429</v>
          </cell>
          <cell r="C31">
            <v>14200</v>
          </cell>
        </row>
        <row r="32">
          <cell r="B32">
            <v>42426</v>
          </cell>
          <cell r="C32">
            <v>14220</v>
          </cell>
        </row>
        <row r="33">
          <cell r="B33">
            <v>42425</v>
          </cell>
          <cell r="C33">
            <v>14100</v>
          </cell>
        </row>
        <row r="34">
          <cell r="B34">
            <v>42424</v>
          </cell>
          <cell r="C34">
            <v>13520</v>
          </cell>
        </row>
        <row r="35">
          <cell r="B35">
            <v>42423</v>
          </cell>
          <cell r="C35">
            <v>13620</v>
          </cell>
        </row>
        <row r="36">
          <cell r="B36">
            <v>42422</v>
          </cell>
          <cell r="C36">
            <v>13700</v>
          </cell>
        </row>
        <row r="37">
          <cell r="B37">
            <v>42419</v>
          </cell>
          <cell r="C37">
            <v>13800</v>
          </cell>
        </row>
        <row r="38">
          <cell r="B38">
            <v>42418</v>
          </cell>
          <cell r="C38">
            <v>13760</v>
          </cell>
        </row>
        <row r="39">
          <cell r="B39">
            <v>42417</v>
          </cell>
          <cell r="C39">
            <v>13520</v>
          </cell>
        </row>
        <row r="40">
          <cell r="B40">
            <v>42416</v>
          </cell>
          <cell r="C40">
            <v>13360</v>
          </cell>
        </row>
        <row r="41">
          <cell r="B41">
            <v>42415</v>
          </cell>
          <cell r="C41">
            <v>13340</v>
          </cell>
        </row>
        <row r="42">
          <cell r="B42">
            <v>42412</v>
          </cell>
          <cell r="C42">
            <v>13500</v>
          </cell>
        </row>
        <row r="43">
          <cell r="B43">
            <v>42411</v>
          </cell>
          <cell r="C43">
            <v>13540</v>
          </cell>
        </row>
        <row r="44">
          <cell r="B44">
            <v>42410</v>
          </cell>
          <cell r="C44">
            <v>13620</v>
          </cell>
        </row>
        <row r="45">
          <cell r="B45">
            <v>42409</v>
          </cell>
          <cell r="C45">
            <v>13700</v>
          </cell>
        </row>
        <row r="46">
          <cell r="B46">
            <v>42408</v>
          </cell>
          <cell r="C46">
            <v>13680</v>
          </cell>
        </row>
        <row r="47">
          <cell r="B47">
            <v>42405</v>
          </cell>
          <cell r="C47">
            <v>13700</v>
          </cell>
        </row>
        <row r="48">
          <cell r="B48">
            <v>42404</v>
          </cell>
          <cell r="C48">
            <v>13600</v>
          </cell>
        </row>
        <row r="49">
          <cell r="B49">
            <v>42403</v>
          </cell>
          <cell r="C49">
            <v>13520</v>
          </cell>
        </row>
        <row r="50">
          <cell r="B50">
            <v>42402</v>
          </cell>
          <cell r="C50">
            <v>13680</v>
          </cell>
        </row>
        <row r="51">
          <cell r="B51">
            <v>42401</v>
          </cell>
          <cell r="C51">
            <v>13800</v>
          </cell>
        </row>
        <row r="52">
          <cell r="B52">
            <v>42398</v>
          </cell>
          <cell r="C52">
            <v>13640</v>
          </cell>
        </row>
        <row r="53">
          <cell r="B53">
            <v>42397</v>
          </cell>
          <cell r="C53">
            <v>13600</v>
          </cell>
        </row>
        <row r="54">
          <cell r="B54">
            <v>42396</v>
          </cell>
          <cell r="C54">
            <v>13520</v>
          </cell>
        </row>
        <row r="55">
          <cell r="B55">
            <v>42395</v>
          </cell>
          <cell r="C55">
            <v>13500</v>
          </cell>
        </row>
        <row r="56">
          <cell r="B56">
            <v>42394</v>
          </cell>
          <cell r="C56">
            <v>13520</v>
          </cell>
        </row>
        <row r="57">
          <cell r="B57">
            <v>42391</v>
          </cell>
          <cell r="C57">
            <v>13300</v>
          </cell>
        </row>
        <row r="58">
          <cell r="B58">
            <v>42390</v>
          </cell>
          <cell r="C58">
            <v>13420</v>
          </cell>
        </row>
        <row r="59">
          <cell r="B59">
            <v>42389</v>
          </cell>
          <cell r="C59">
            <v>13060</v>
          </cell>
        </row>
        <row r="60">
          <cell r="B60">
            <v>42388</v>
          </cell>
          <cell r="C60">
            <v>13060</v>
          </cell>
        </row>
        <row r="61">
          <cell r="B61">
            <v>42387</v>
          </cell>
          <cell r="C61">
            <v>12800</v>
          </cell>
        </row>
        <row r="62">
          <cell r="B62">
            <v>42384</v>
          </cell>
          <cell r="C62">
            <v>12800</v>
          </cell>
        </row>
        <row r="63">
          <cell r="B63">
            <v>42383</v>
          </cell>
          <cell r="C63">
            <v>12780</v>
          </cell>
        </row>
        <row r="64">
          <cell r="B64">
            <v>42382</v>
          </cell>
          <cell r="C64">
            <v>12620</v>
          </cell>
        </row>
        <row r="65">
          <cell r="B65">
            <v>42381</v>
          </cell>
          <cell r="C65">
            <v>12300</v>
          </cell>
        </row>
        <row r="66">
          <cell r="B66">
            <v>42377</v>
          </cell>
          <cell r="C66">
            <v>12600</v>
          </cell>
        </row>
        <row r="67">
          <cell r="B67">
            <v>42376</v>
          </cell>
          <cell r="C67">
            <v>12600</v>
          </cell>
        </row>
        <row r="68">
          <cell r="B68">
            <v>42375</v>
          </cell>
          <cell r="C68">
            <v>12760</v>
          </cell>
        </row>
        <row r="69">
          <cell r="B69">
            <v>42374</v>
          </cell>
          <cell r="C69">
            <v>13500</v>
          </cell>
        </row>
        <row r="70">
          <cell r="B70">
            <v>42373</v>
          </cell>
          <cell r="C70">
            <v>13500</v>
          </cell>
        </row>
        <row r="71">
          <cell r="B71">
            <v>42368</v>
          </cell>
          <cell r="C71">
            <v>13500</v>
          </cell>
        </row>
        <row r="72">
          <cell r="B72">
            <v>42367</v>
          </cell>
          <cell r="C72">
            <v>13200</v>
          </cell>
        </row>
        <row r="73">
          <cell r="B73">
            <v>42366</v>
          </cell>
          <cell r="C73">
            <v>13200</v>
          </cell>
        </row>
        <row r="74">
          <cell r="B74">
            <v>42362</v>
          </cell>
          <cell r="C74">
            <v>13100</v>
          </cell>
        </row>
        <row r="75">
          <cell r="B75">
            <v>42361</v>
          </cell>
          <cell r="C75">
            <v>13160</v>
          </cell>
        </row>
        <row r="76">
          <cell r="B76">
            <v>42360</v>
          </cell>
          <cell r="C76">
            <v>12740</v>
          </cell>
        </row>
        <row r="77">
          <cell r="B77">
            <v>42359</v>
          </cell>
          <cell r="C77">
            <v>12700</v>
          </cell>
        </row>
        <row r="78">
          <cell r="B78">
            <v>42356</v>
          </cell>
          <cell r="C78">
            <v>12580</v>
          </cell>
        </row>
        <row r="79">
          <cell r="B79">
            <v>42355</v>
          </cell>
          <cell r="C79">
            <v>12760</v>
          </cell>
        </row>
        <row r="80">
          <cell r="B80">
            <v>42354</v>
          </cell>
          <cell r="C80">
            <v>13620</v>
          </cell>
        </row>
        <row r="81">
          <cell r="B81">
            <v>42353</v>
          </cell>
          <cell r="C81">
            <v>13520</v>
          </cell>
        </row>
        <row r="82">
          <cell r="B82">
            <v>42352</v>
          </cell>
          <cell r="C82">
            <v>13500</v>
          </cell>
        </row>
        <row r="83">
          <cell r="B83">
            <v>42349</v>
          </cell>
          <cell r="C83">
            <v>13320</v>
          </cell>
        </row>
        <row r="84">
          <cell r="B84">
            <v>42348</v>
          </cell>
          <cell r="C84">
            <v>13240</v>
          </cell>
        </row>
        <row r="85">
          <cell r="B85">
            <v>42347</v>
          </cell>
          <cell r="C85">
            <v>12500</v>
          </cell>
        </row>
        <row r="86">
          <cell r="B86">
            <v>42345</v>
          </cell>
          <cell r="C86">
            <v>11800</v>
          </cell>
        </row>
        <row r="87">
          <cell r="B87">
            <v>42342</v>
          </cell>
          <cell r="C87">
            <v>11860</v>
          </cell>
        </row>
        <row r="88">
          <cell r="B88">
            <v>42341</v>
          </cell>
          <cell r="C88">
            <v>11800</v>
          </cell>
        </row>
        <row r="89">
          <cell r="B89">
            <v>42340</v>
          </cell>
          <cell r="C89">
            <v>11040</v>
          </cell>
        </row>
        <row r="90">
          <cell r="B90">
            <v>42339</v>
          </cell>
          <cell r="C90">
            <v>11020</v>
          </cell>
        </row>
        <row r="91">
          <cell r="B91">
            <v>42338</v>
          </cell>
          <cell r="C91">
            <v>10380</v>
          </cell>
        </row>
        <row r="92">
          <cell r="B92">
            <v>42335</v>
          </cell>
          <cell r="C92">
            <v>10400</v>
          </cell>
        </row>
        <row r="93">
          <cell r="B93">
            <v>42334</v>
          </cell>
          <cell r="C93">
            <v>10260</v>
          </cell>
        </row>
        <row r="94">
          <cell r="B94">
            <v>42333</v>
          </cell>
          <cell r="C94">
            <v>10100</v>
          </cell>
        </row>
        <row r="95">
          <cell r="B95">
            <v>42332</v>
          </cell>
          <cell r="C95">
            <v>10560</v>
          </cell>
        </row>
        <row r="96">
          <cell r="B96">
            <v>42331</v>
          </cell>
          <cell r="C96">
            <v>10760</v>
          </cell>
        </row>
        <row r="97">
          <cell r="B97">
            <v>42328</v>
          </cell>
          <cell r="C97">
            <v>11100</v>
          </cell>
        </row>
        <row r="98">
          <cell r="B98">
            <v>42327</v>
          </cell>
          <cell r="C98">
            <v>10600</v>
          </cell>
        </row>
        <row r="99">
          <cell r="B99">
            <v>42326</v>
          </cell>
          <cell r="C99">
            <v>11260</v>
          </cell>
        </row>
        <row r="100">
          <cell r="B100">
            <v>42325</v>
          </cell>
          <cell r="C100">
            <v>10500</v>
          </cell>
        </row>
        <row r="101">
          <cell r="B101">
            <v>42321</v>
          </cell>
          <cell r="C101">
            <v>11140</v>
          </cell>
        </row>
        <row r="102">
          <cell r="B102">
            <v>42320</v>
          </cell>
          <cell r="C102">
            <v>12360</v>
          </cell>
        </row>
        <row r="103">
          <cell r="B103">
            <v>42319</v>
          </cell>
          <cell r="C103">
            <v>12780</v>
          </cell>
        </row>
        <row r="104">
          <cell r="B104">
            <v>42318</v>
          </cell>
          <cell r="C104">
            <v>12700</v>
          </cell>
        </row>
        <row r="105">
          <cell r="B105">
            <v>42313</v>
          </cell>
          <cell r="C105">
            <v>13140</v>
          </cell>
        </row>
        <row r="106">
          <cell r="B106">
            <v>42312</v>
          </cell>
          <cell r="C106">
            <v>13060</v>
          </cell>
        </row>
        <row r="107">
          <cell r="B107">
            <v>42311</v>
          </cell>
          <cell r="C107">
            <v>13100</v>
          </cell>
        </row>
        <row r="108">
          <cell r="B108">
            <v>42307</v>
          </cell>
          <cell r="C108">
            <v>13060</v>
          </cell>
        </row>
        <row r="109">
          <cell r="B109">
            <v>42306</v>
          </cell>
          <cell r="C109">
            <v>13420</v>
          </cell>
        </row>
        <row r="110">
          <cell r="B110">
            <v>42305</v>
          </cell>
          <cell r="C110">
            <v>13580</v>
          </cell>
        </row>
        <row r="111">
          <cell r="B111">
            <v>42304</v>
          </cell>
          <cell r="C111">
            <v>13480</v>
          </cell>
        </row>
        <row r="112">
          <cell r="B112">
            <v>42303</v>
          </cell>
          <cell r="C112">
            <v>13600</v>
          </cell>
        </row>
        <row r="113">
          <cell r="B113">
            <v>42300</v>
          </cell>
          <cell r="C113">
            <v>13800</v>
          </cell>
        </row>
        <row r="114">
          <cell r="B114">
            <v>42299</v>
          </cell>
          <cell r="C114">
            <v>14300</v>
          </cell>
        </row>
        <row r="115">
          <cell r="B115">
            <v>42298</v>
          </cell>
          <cell r="C115">
            <v>14080</v>
          </cell>
        </row>
        <row r="116">
          <cell r="B116">
            <v>42297</v>
          </cell>
          <cell r="C116">
            <v>14380</v>
          </cell>
        </row>
        <row r="117">
          <cell r="B117">
            <v>42296</v>
          </cell>
          <cell r="C117">
            <v>14500</v>
          </cell>
        </row>
        <row r="118">
          <cell r="B118">
            <v>42293</v>
          </cell>
          <cell r="C118">
            <v>14400</v>
          </cell>
        </row>
        <row r="119">
          <cell r="B119">
            <v>42292</v>
          </cell>
          <cell r="C119">
            <v>14080</v>
          </cell>
        </row>
        <row r="120">
          <cell r="B120">
            <v>42291</v>
          </cell>
          <cell r="C120">
            <v>14700</v>
          </cell>
        </row>
        <row r="121">
          <cell r="B121">
            <v>42290</v>
          </cell>
          <cell r="C121">
            <v>14940</v>
          </cell>
        </row>
        <row r="122">
          <cell r="B122">
            <v>42286</v>
          </cell>
          <cell r="C122">
            <v>15000</v>
          </cell>
        </row>
        <row r="123">
          <cell r="B123">
            <v>42285</v>
          </cell>
          <cell r="C123">
            <v>14920</v>
          </cell>
        </row>
        <row r="124">
          <cell r="B124">
            <v>42284</v>
          </cell>
          <cell r="C124">
            <v>14980</v>
          </cell>
        </row>
        <row r="125">
          <cell r="B125">
            <v>42283</v>
          </cell>
          <cell r="C125">
            <v>13940</v>
          </cell>
        </row>
        <row r="126">
          <cell r="B126">
            <v>42282</v>
          </cell>
          <cell r="C126">
            <v>12960</v>
          </cell>
        </row>
        <row r="127">
          <cell r="B127">
            <v>42279</v>
          </cell>
          <cell r="C127">
            <v>12240</v>
          </cell>
        </row>
        <row r="128">
          <cell r="B128">
            <v>42278</v>
          </cell>
          <cell r="C128">
            <v>12900</v>
          </cell>
        </row>
        <row r="129">
          <cell r="B129">
            <v>42277</v>
          </cell>
          <cell r="C129">
            <v>13260</v>
          </cell>
        </row>
        <row r="130">
          <cell r="B130">
            <v>42276</v>
          </cell>
          <cell r="C130">
            <v>13100</v>
          </cell>
        </row>
        <row r="131">
          <cell r="B131">
            <v>42275</v>
          </cell>
          <cell r="C131">
            <v>13020</v>
          </cell>
        </row>
        <row r="132">
          <cell r="B132">
            <v>42272</v>
          </cell>
          <cell r="C132">
            <v>13600</v>
          </cell>
        </row>
        <row r="133">
          <cell r="B133">
            <v>42271</v>
          </cell>
          <cell r="C133">
            <v>14220</v>
          </cell>
        </row>
        <row r="134">
          <cell r="B134">
            <v>42270</v>
          </cell>
          <cell r="C134">
            <v>14700</v>
          </cell>
        </row>
        <row r="135">
          <cell r="B135">
            <v>42269</v>
          </cell>
          <cell r="C135">
            <v>15100</v>
          </cell>
        </row>
        <row r="136">
          <cell r="B136">
            <v>42268</v>
          </cell>
          <cell r="C136">
            <v>15600</v>
          </cell>
        </row>
        <row r="137">
          <cell r="B137">
            <v>42265</v>
          </cell>
          <cell r="C137">
            <v>15500</v>
          </cell>
        </row>
        <row r="138">
          <cell r="B138">
            <v>42264</v>
          </cell>
          <cell r="C138">
            <v>16160</v>
          </cell>
        </row>
        <row r="139">
          <cell r="B139">
            <v>42263</v>
          </cell>
          <cell r="C139">
            <v>16000</v>
          </cell>
        </row>
        <row r="140">
          <cell r="B140">
            <v>42262</v>
          </cell>
          <cell r="C140">
            <v>16100</v>
          </cell>
        </row>
        <row r="141">
          <cell r="B141">
            <v>42261</v>
          </cell>
          <cell r="C141">
            <v>16100</v>
          </cell>
        </row>
        <row r="142">
          <cell r="B142">
            <v>42258</v>
          </cell>
          <cell r="C142">
            <v>16160</v>
          </cell>
        </row>
        <row r="143">
          <cell r="B143">
            <v>42257</v>
          </cell>
          <cell r="C143">
            <v>16100</v>
          </cell>
        </row>
        <row r="144">
          <cell r="B144">
            <v>42256</v>
          </cell>
          <cell r="C144">
            <v>16600</v>
          </cell>
        </row>
        <row r="145">
          <cell r="B145">
            <v>42255</v>
          </cell>
          <cell r="C145">
            <v>16340</v>
          </cell>
        </row>
        <row r="146">
          <cell r="B146">
            <v>42254</v>
          </cell>
          <cell r="C146">
            <v>16700</v>
          </cell>
        </row>
        <row r="147">
          <cell r="B147">
            <v>42251</v>
          </cell>
          <cell r="C147">
            <v>16360</v>
          </cell>
        </row>
        <row r="148">
          <cell r="B148">
            <v>42250</v>
          </cell>
          <cell r="C148">
            <v>16500</v>
          </cell>
        </row>
        <row r="149">
          <cell r="B149">
            <v>42249</v>
          </cell>
          <cell r="C149">
            <v>15920</v>
          </cell>
        </row>
        <row r="150">
          <cell r="B150">
            <v>42248</v>
          </cell>
          <cell r="C150">
            <v>16400</v>
          </cell>
        </row>
        <row r="151">
          <cell r="B151">
            <v>42247</v>
          </cell>
          <cell r="C151">
            <v>16780</v>
          </cell>
        </row>
        <row r="152">
          <cell r="B152">
            <v>42244</v>
          </cell>
          <cell r="C152">
            <v>15600</v>
          </cell>
        </row>
        <row r="153">
          <cell r="B153">
            <v>42243</v>
          </cell>
          <cell r="C153">
            <v>15000</v>
          </cell>
        </row>
        <row r="154">
          <cell r="B154">
            <v>42242</v>
          </cell>
          <cell r="C154">
            <v>14520</v>
          </cell>
        </row>
        <row r="155">
          <cell r="B155">
            <v>42241</v>
          </cell>
          <cell r="C155">
            <v>15100</v>
          </cell>
        </row>
        <row r="156">
          <cell r="B156">
            <v>42240</v>
          </cell>
          <cell r="C156">
            <v>15300</v>
          </cell>
        </row>
        <row r="157">
          <cell r="B157">
            <v>42237</v>
          </cell>
          <cell r="C157">
            <v>16600</v>
          </cell>
        </row>
        <row r="158">
          <cell r="B158">
            <v>42236</v>
          </cell>
          <cell r="C158">
            <v>17860</v>
          </cell>
        </row>
        <row r="159">
          <cell r="B159">
            <v>42234</v>
          </cell>
          <cell r="C159">
            <v>19560</v>
          </cell>
        </row>
        <row r="160">
          <cell r="B160">
            <v>42230</v>
          </cell>
          <cell r="C160">
            <v>20140</v>
          </cell>
        </row>
        <row r="161">
          <cell r="B161">
            <v>42229</v>
          </cell>
          <cell r="C161">
            <v>20180</v>
          </cell>
        </row>
        <row r="162">
          <cell r="B162">
            <v>42228</v>
          </cell>
          <cell r="C162">
            <v>20100</v>
          </cell>
        </row>
        <row r="163">
          <cell r="B163">
            <v>42227</v>
          </cell>
          <cell r="C163">
            <v>19900</v>
          </cell>
        </row>
        <row r="164">
          <cell r="B164">
            <v>42226</v>
          </cell>
          <cell r="C164">
            <v>20400</v>
          </cell>
        </row>
        <row r="165">
          <cell r="B165">
            <v>42222</v>
          </cell>
          <cell r="C165">
            <v>19500</v>
          </cell>
        </row>
        <row r="166">
          <cell r="B166">
            <v>42221</v>
          </cell>
          <cell r="C166">
            <v>19500</v>
          </cell>
        </row>
        <row r="167">
          <cell r="B167">
            <v>42220</v>
          </cell>
          <cell r="C167">
            <v>18960</v>
          </cell>
        </row>
        <row r="168">
          <cell r="B168">
            <v>42219</v>
          </cell>
          <cell r="C168">
            <v>18900</v>
          </cell>
        </row>
        <row r="169">
          <cell r="B169">
            <v>42216</v>
          </cell>
          <cell r="C169">
            <v>21300</v>
          </cell>
        </row>
        <row r="170">
          <cell r="B170">
            <v>42215</v>
          </cell>
          <cell r="C170">
            <v>21600</v>
          </cell>
        </row>
        <row r="171">
          <cell r="B171">
            <v>42214</v>
          </cell>
          <cell r="C171">
            <v>22800</v>
          </cell>
        </row>
        <row r="172">
          <cell r="B172">
            <v>42213</v>
          </cell>
          <cell r="C172">
            <v>21980</v>
          </cell>
        </row>
        <row r="173">
          <cell r="B173">
            <v>42212</v>
          </cell>
          <cell r="C173">
            <v>21920</v>
          </cell>
        </row>
        <row r="174">
          <cell r="B174">
            <v>42209</v>
          </cell>
          <cell r="C174">
            <v>22220</v>
          </cell>
        </row>
        <row r="175">
          <cell r="B175">
            <v>42208</v>
          </cell>
          <cell r="C175">
            <v>22200</v>
          </cell>
        </row>
        <row r="176">
          <cell r="B176">
            <v>42207</v>
          </cell>
          <cell r="C176">
            <v>22440</v>
          </cell>
        </row>
        <row r="177">
          <cell r="B177">
            <v>42206</v>
          </cell>
          <cell r="C177">
            <v>21580</v>
          </cell>
        </row>
        <row r="178">
          <cell r="B178">
            <v>42202</v>
          </cell>
          <cell r="C178">
            <v>22140</v>
          </cell>
        </row>
        <row r="179">
          <cell r="B179">
            <v>42201</v>
          </cell>
          <cell r="C179">
            <v>22600</v>
          </cell>
        </row>
        <row r="180">
          <cell r="B180">
            <v>42200</v>
          </cell>
          <cell r="C180">
            <v>22800</v>
          </cell>
        </row>
        <row r="181">
          <cell r="B181">
            <v>42199</v>
          </cell>
          <cell r="C181">
            <v>22280</v>
          </cell>
        </row>
        <row r="182">
          <cell r="B182">
            <v>42198</v>
          </cell>
          <cell r="C182">
            <v>22000</v>
          </cell>
        </row>
        <row r="183">
          <cell r="B183">
            <v>42195</v>
          </cell>
          <cell r="C183">
            <v>22000</v>
          </cell>
        </row>
        <row r="184">
          <cell r="B184">
            <v>42194</v>
          </cell>
          <cell r="C184">
            <v>21800</v>
          </cell>
        </row>
        <row r="185">
          <cell r="B185">
            <v>42193</v>
          </cell>
          <cell r="C185">
            <v>21780</v>
          </cell>
        </row>
        <row r="186">
          <cell r="B186">
            <v>42192</v>
          </cell>
          <cell r="C186">
            <v>22140</v>
          </cell>
        </row>
        <row r="187">
          <cell r="B187">
            <v>42191</v>
          </cell>
          <cell r="C187">
            <v>22500</v>
          </cell>
        </row>
        <row r="188">
          <cell r="B188">
            <v>42188</v>
          </cell>
          <cell r="C188">
            <v>22660</v>
          </cell>
        </row>
        <row r="189">
          <cell r="B189">
            <v>42187</v>
          </cell>
          <cell r="C189">
            <v>23000</v>
          </cell>
        </row>
        <row r="190">
          <cell r="B190">
            <v>42186</v>
          </cell>
          <cell r="C190">
            <v>22800</v>
          </cell>
        </row>
        <row r="191">
          <cell r="B191">
            <v>42181</v>
          </cell>
          <cell r="C191">
            <v>22180</v>
          </cell>
        </row>
        <row r="192">
          <cell r="B192">
            <v>42180</v>
          </cell>
          <cell r="C192">
            <v>22000</v>
          </cell>
        </row>
        <row r="193">
          <cell r="B193">
            <v>42179</v>
          </cell>
          <cell r="C193">
            <v>22060</v>
          </cell>
        </row>
        <row r="194">
          <cell r="B194">
            <v>42178</v>
          </cell>
          <cell r="C194">
            <v>22200</v>
          </cell>
        </row>
        <row r="195">
          <cell r="B195">
            <v>42177</v>
          </cell>
          <cell r="C195">
            <v>21580</v>
          </cell>
        </row>
        <row r="196">
          <cell r="B196">
            <v>42174</v>
          </cell>
          <cell r="C196">
            <v>21500</v>
          </cell>
        </row>
        <row r="197">
          <cell r="B197">
            <v>42173</v>
          </cell>
          <cell r="C197">
            <v>21720</v>
          </cell>
        </row>
        <row r="198">
          <cell r="B198">
            <v>42172</v>
          </cell>
          <cell r="C198">
            <v>22460</v>
          </cell>
        </row>
        <row r="199">
          <cell r="B199">
            <v>42171</v>
          </cell>
          <cell r="C199">
            <v>22660</v>
          </cell>
        </row>
        <row r="200">
          <cell r="B200">
            <v>42167</v>
          </cell>
          <cell r="C200">
            <v>23100</v>
          </cell>
        </row>
        <row r="201">
          <cell r="B201">
            <v>42166</v>
          </cell>
          <cell r="C201">
            <v>22920</v>
          </cell>
        </row>
        <row r="202">
          <cell r="B202">
            <v>42165</v>
          </cell>
          <cell r="C202">
            <v>22920</v>
          </cell>
        </row>
        <row r="203">
          <cell r="B203">
            <v>42164</v>
          </cell>
          <cell r="C203">
            <v>23000</v>
          </cell>
        </row>
        <row r="204">
          <cell r="B204">
            <v>42160</v>
          </cell>
          <cell r="C204">
            <v>22780</v>
          </cell>
        </row>
        <row r="205">
          <cell r="B205">
            <v>42159</v>
          </cell>
          <cell r="C205">
            <v>22880</v>
          </cell>
        </row>
        <row r="206">
          <cell r="B206">
            <v>42158</v>
          </cell>
          <cell r="C206">
            <v>22900</v>
          </cell>
        </row>
        <row r="207">
          <cell r="B207">
            <v>42157</v>
          </cell>
          <cell r="C207">
            <v>22860</v>
          </cell>
        </row>
        <row r="208">
          <cell r="B208">
            <v>42156</v>
          </cell>
          <cell r="C208">
            <v>22500</v>
          </cell>
        </row>
        <row r="209">
          <cell r="B209">
            <v>42153</v>
          </cell>
          <cell r="C209">
            <v>22540</v>
          </cell>
        </row>
        <row r="210">
          <cell r="B210">
            <v>42152</v>
          </cell>
          <cell r="C210">
            <v>22640</v>
          </cell>
        </row>
        <row r="211">
          <cell r="B211">
            <v>42151</v>
          </cell>
          <cell r="C211">
            <v>22700</v>
          </cell>
        </row>
        <row r="212">
          <cell r="B212">
            <v>42150</v>
          </cell>
          <cell r="C212">
            <v>22760</v>
          </cell>
        </row>
        <row r="213">
          <cell r="B213">
            <v>42149</v>
          </cell>
          <cell r="C213">
            <v>23140</v>
          </cell>
        </row>
        <row r="214">
          <cell r="B214">
            <v>42146</v>
          </cell>
          <cell r="C214">
            <v>23260</v>
          </cell>
        </row>
        <row r="215">
          <cell r="B215">
            <v>42145</v>
          </cell>
          <cell r="C215">
            <v>23280</v>
          </cell>
        </row>
        <row r="216">
          <cell r="B216">
            <v>42144</v>
          </cell>
          <cell r="C216">
            <v>23200</v>
          </cell>
        </row>
        <row r="217">
          <cell r="B217">
            <v>42143</v>
          </cell>
          <cell r="C217">
            <v>23980</v>
          </cell>
        </row>
        <row r="218">
          <cell r="B218">
            <v>42139</v>
          </cell>
          <cell r="C218">
            <v>23800</v>
          </cell>
        </row>
        <row r="219">
          <cell r="B219">
            <v>42138</v>
          </cell>
          <cell r="C219">
            <v>24140</v>
          </cell>
        </row>
        <row r="220">
          <cell r="B220">
            <v>42137</v>
          </cell>
          <cell r="C220">
            <v>24220</v>
          </cell>
        </row>
        <row r="221">
          <cell r="B221">
            <v>42136</v>
          </cell>
          <cell r="C221">
            <v>24600</v>
          </cell>
        </row>
        <row r="222">
          <cell r="B222">
            <v>42135</v>
          </cell>
          <cell r="C222">
            <v>24520</v>
          </cell>
        </row>
        <row r="223">
          <cell r="B223">
            <v>42132</v>
          </cell>
          <cell r="C223">
            <v>24640</v>
          </cell>
        </row>
        <row r="224">
          <cell r="B224">
            <v>42131</v>
          </cell>
          <cell r="C224">
            <v>25100</v>
          </cell>
        </row>
        <row r="225">
          <cell r="B225">
            <v>42130</v>
          </cell>
          <cell r="C225">
            <v>26000</v>
          </cell>
        </row>
        <row r="226">
          <cell r="B226">
            <v>42129</v>
          </cell>
          <cell r="C226">
            <v>26200</v>
          </cell>
        </row>
        <row r="227">
          <cell r="B227">
            <v>42128</v>
          </cell>
          <cell r="C227">
            <v>25940</v>
          </cell>
        </row>
        <row r="228">
          <cell r="B228">
            <v>42124</v>
          </cell>
          <cell r="C228">
            <v>25560</v>
          </cell>
        </row>
        <row r="229">
          <cell r="B229">
            <v>42123</v>
          </cell>
          <cell r="C229">
            <v>25920</v>
          </cell>
        </row>
        <row r="230">
          <cell r="B230">
            <v>42122</v>
          </cell>
          <cell r="C230">
            <v>26360</v>
          </cell>
        </row>
        <row r="231">
          <cell r="B231">
            <v>42121</v>
          </cell>
          <cell r="C231">
            <v>25600</v>
          </cell>
        </row>
        <row r="232">
          <cell r="B232">
            <v>42118</v>
          </cell>
          <cell r="C232">
            <v>25000</v>
          </cell>
        </row>
        <row r="233">
          <cell r="B233">
            <v>42117</v>
          </cell>
          <cell r="C233">
            <v>24900</v>
          </cell>
        </row>
        <row r="234">
          <cell r="B234">
            <v>42116</v>
          </cell>
          <cell r="C234">
            <v>24520</v>
          </cell>
        </row>
        <row r="235">
          <cell r="B235">
            <v>42115</v>
          </cell>
          <cell r="C235">
            <v>24740</v>
          </cell>
        </row>
        <row r="236">
          <cell r="B236">
            <v>42114</v>
          </cell>
          <cell r="C236">
            <v>25000</v>
          </cell>
        </row>
        <row r="237">
          <cell r="B237">
            <v>42111</v>
          </cell>
          <cell r="C237">
            <v>25700</v>
          </cell>
        </row>
        <row r="238">
          <cell r="B238">
            <v>42110</v>
          </cell>
          <cell r="C238">
            <v>25880</v>
          </cell>
        </row>
        <row r="239">
          <cell r="B239">
            <v>42109</v>
          </cell>
          <cell r="C239">
            <v>25900</v>
          </cell>
        </row>
        <row r="240">
          <cell r="B240">
            <v>42108</v>
          </cell>
          <cell r="C240">
            <v>25900</v>
          </cell>
        </row>
        <row r="241">
          <cell r="B241">
            <v>42107</v>
          </cell>
          <cell r="C241">
            <v>25900</v>
          </cell>
        </row>
        <row r="242">
          <cell r="B242">
            <v>42104</v>
          </cell>
          <cell r="C242">
            <v>25500</v>
          </cell>
        </row>
        <row r="243">
          <cell r="B243">
            <v>42103</v>
          </cell>
          <cell r="C243">
            <v>25240</v>
          </cell>
        </row>
        <row r="244">
          <cell r="B244">
            <v>42102</v>
          </cell>
          <cell r="C244">
            <v>25880</v>
          </cell>
        </row>
        <row r="245">
          <cell r="B245">
            <v>42101</v>
          </cell>
          <cell r="C245">
            <v>26060</v>
          </cell>
        </row>
        <row r="246">
          <cell r="B246">
            <v>42100</v>
          </cell>
          <cell r="C246">
            <v>25580</v>
          </cell>
        </row>
        <row r="247">
          <cell r="B247">
            <v>42095</v>
          </cell>
          <cell r="C247">
            <v>25300</v>
          </cell>
        </row>
        <row r="248">
          <cell r="B248">
            <v>42094</v>
          </cell>
          <cell r="C248">
            <v>25000</v>
          </cell>
        </row>
        <row r="249">
          <cell r="B249">
            <v>42093</v>
          </cell>
          <cell r="C249">
            <v>24380</v>
          </cell>
        </row>
        <row r="250">
          <cell r="B250">
            <v>42090</v>
          </cell>
          <cell r="C250">
            <v>24380</v>
          </cell>
        </row>
        <row r="251">
          <cell r="B251">
            <v>42089</v>
          </cell>
          <cell r="C251">
            <v>23900</v>
          </cell>
        </row>
        <row r="252">
          <cell r="B252">
            <v>42088</v>
          </cell>
          <cell r="C252">
            <v>23100</v>
          </cell>
        </row>
        <row r="253">
          <cell r="B253">
            <v>42087</v>
          </cell>
          <cell r="C253">
            <v>23000</v>
          </cell>
        </row>
        <row r="254">
          <cell r="B254">
            <v>42083</v>
          </cell>
          <cell r="C254">
            <v>22300</v>
          </cell>
        </row>
        <row r="255">
          <cell r="B255">
            <v>42082</v>
          </cell>
          <cell r="C255">
            <v>23100</v>
          </cell>
        </row>
        <row r="256">
          <cell r="B256">
            <v>42081</v>
          </cell>
          <cell r="C256">
            <v>23200</v>
          </cell>
        </row>
        <row r="257">
          <cell r="B257">
            <v>42080</v>
          </cell>
          <cell r="C257">
            <v>22320</v>
          </cell>
        </row>
        <row r="258">
          <cell r="B258">
            <v>42079</v>
          </cell>
          <cell r="C258">
            <v>21920</v>
          </cell>
        </row>
        <row r="259">
          <cell r="B259">
            <v>42076</v>
          </cell>
          <cell r="C259">
            <v>22500</v>
          </cell>
        </row>
        <row r="260">
          <cell r="B260">
            <v>42075</v>
          </cell>
          <cell r="C260">
            <v>22820</v>
          </cell>
        </row>
        <row r="261">
          <cell r="B261">
            <v>42074</v>
          </cell>
          <cell r="C261">
            <v>22620</v>
          </cell>
        </row>
        <row r="262">
          <cell r="B262">
            <v>42073</v>
          </cell>
          <cell r="C262">
            <v>24000</v>
          </cell>
        </row>
        <row r="263">
          <cell r="B263">
            <v>42072</v>
          </cell>
          <cell r="C263">
            <v>24000</v>
          </cell>
        </row>
        <row r="264">
          <cell r="B264">
            <v>42069</v>
          </cell>
          <cell r="C264">
            <v>24100</v>
          </cell>
        </row>
        <row r="265">
          <cell r="B265">
            <v>42068</v>
          </cell>
          <cell r="C265">
            <v>24880</v>
          </cell>
        </row>
        <row r="266">
          <cell r="B266">
            <v>42067</v>
          </cell>
          <cell r="C266">
            <v>24660</v>
          </cell>
        </row>
        <row r="267">
          <cell r="B267">
            <v>42066</v>
          </cell>
          <cell r="C267">
            <v>24700</v>
          </cell>
        </row>
        <row r="268">
          <cell r="B268">
            <v>42065</v>
          </cell>
          <cell r="C268">
            <v>24800</v>
          </cell>
        </row>
        <row r="269">
          <cell r="B269">
            <v>42062</v>
          </cell>
          <cell r="C269">
            <v>24700</v>
          </cell>
        </row>
        <row r="270">
          <cell r="B270">
            <v>42061</v>
          </cell>
          <cell r="C270">
            <v>24660</v>
          </cell>
        </row>
        <row r="271">
          <cell r="B271">
            <v>42060</v>
          </cell>
          <cell r="C271">
            <v>24700</v>
          </cell>
        </row>
        <row r="272">
          <cell r="B272">
            <v>42059</v>
          </cell>
          <cell r="C272">
            <v>24700</v>
          </cell>
        </row>
        <row r="273">
          <cell r="B273">
            <v>42058</v>
          </cell>
          <cell r="C273">
            <v>24880</v>
          </cell>
        </row>
        <row r="274">
          <cell r="B274">
            <v>42055</v>
          </cell>
          <cell r="C274">
            <v>24540</v>
          </cell>
        </row>
        <row r="275">
          <cell r="B275">
            <v>42054</v>
          </cell>
          <cell r="C275">
            <v>24620</v>
          </cell>
        </row>
        <row r="276">
          <cell r="B276">
            <v>42053</v>
          </cell>
          <cell r="C276">
            <v>24980</v>
          </cell>
        </row>
        <row r="277">
          <cell r="B277">
            <v>42052</v>
          </cell>
          <cell r="C277">
            <v>24980</v>
          </cell>
        </row>
        <row r="278">
          <cell r="B278">
            <v>42051</v>
          </cell>
          <cell r="C278">
            <v>24980</v>
          </cell>
        </row>
        <row r="279">
          <cell r="B279">
            <v>42048</v>
          </cell>
          <cell r="C279">
            <v>24880</v>
          </cell>
        </row>
        <row r="280">
          <cell r="B280">
            <v>42047</v>
          </cell>
          <cell r="C280">
            <v>24300</v>
          </cell>
        </row>
        <row r="281">
          <cell r="B281">
            <v>42046</v>
          </cell>
          <cell r="C281">
            <v>24680</v>
          </cell>
        </row>
        <row r="282">
          <cell r="B282">
            <v>42045</v>
          </cell>
          <cell r="C282">
            <v>25400</v>
          </cell>
        </row>
        <row r="283">
          <cell r="B283">
            <v>42044</v>
          </cell>
          <cell r="C283">
            <v>25640</v>
          </cell>
        </row>
        <row r="284">
          <cell r="B284">
            <v>42041</v>
          </cell>
          <cell r="C284">
            <v>26120</v>
          </cell>
        </row>
        <row r="285">
          <cell r="B285">
            <v>42040</v>
          </cell>
          <cell r="C285">
            <v>26200</v>
          </cell>
        </row>
        <row r="286">
          <cell r="B286">
            <v>42039</v>
          </cell>
          <cell r="C286">
            <v>26160</v>
          </cell>
        </row>
        <row r="287">
          <cell r="B287">
            <v>42038</v>
          </cell>
          <cell r="C287">
            <v>26000</v>
          </cell>
        </row>
        <row r="288">
          <cell r="B288">
            <v>42037</v>
          </cell>
          <cell r="C288">
            <v>25640</v>
          </cell>
        </row>
        <row r="289">
          <cell r="B289">
            <v>42034</v>
          </cell>
          <cell r="C289">
            <v>25000</v>
          </cell>
        </row>
        <row r="290">
          <cell r="B290">
            <v>42033</v>
          </cell>
          <cell r="C290">
            <v>26300</v>
          </cell>
        </row>
        <row r="291">
          <cell r="B291">
            <v>42032</v>
          </cell>
          <cell r="C291">
            <v>26520</v>
          </cell>
        </row>
        <row r="292">
          <cell r="B292">
            <v>42031</v>
          </cell>
          <cell r="C292">
            <v>27360</v>
          </cell>
        </row>
        <row r="293">
          <cell r="B293">
            <v>42030</v>
          </cell>
          <cell r="C293">
            <v>27000</v>
          </cell>
        </row>
        <row r="294">
          <cell r="B294">
            <v>42027</v>
          </cell>
          <cell r="C294">
            <v>26680</v>
          </cell>
        </row>
        <row r="295">
          <cell r="B295">
            <v>42026</v>
          </cell>
          <cell r="C295">
            <v>26500</v>
          </cell>
        </row>
        <row r="296">
          <cell r="B296">
            <v>42025</v>
          </cell>
          <cell r="C296">
            <v>25800</v>
          </cell>
        </row>
        <row r="297">
          <cell r="B297">
            <v>42024</v>
          </cell>
          <cell r="C297">
            <v>25540</v>
          </cell>
        </row>
        <row r="298">
          <cell r="B298">
            <v>42023</v>
          </cell>
          <cell r="C298">
            <v>25520</v>
          </cell>
        </row>
        <row r="299">
          <cell r="B299">
            <v>42020</v>
          </cell>
          <cell r="C299">
            <v>25440</v>
          </cell>
        </row>
        <row r="300">
          <cell r="B300">
            <v>42019</v>
          </cell>
          <cell r="C300">
            <v>25320</v>
          </cell>
        </row>
        <row r="301">
          <cell r="B301">
            <v>42018</v>
          </cell>
          <cell r="C301">
            <v>25440</v>
          </cell>
        </row>
        <row r="302">
          <cell r="B302">
            <v>42017</v>
          </cell>
          <cell r="C302">
            <v>26500</v>
          </cell>
        </row>
        <row r="303">
          <cell r="B303">
            <v>42013</v>
          </cell>
          <cell r="C303">
            <v>27340</v>
          </cell>
        </row>
        <row r="304">
          <cell r="B304">
            <v>42012</v>
          </cell>
          <cell r="C304">
            <v>28180</v>
          </cell>
        </row>
        <row r="305">
          <cell r="B305">
            <v>42011</v>
          </cell>
          <cell r="C305">
            <v>28100</v>
          </cell>
        </row>
        <row r="306">
          <cell r="B306">
            <v>42010</v>
          </cell>
          <cell r="C306">
            <v>28500</v>
          </cell>
        </row>
        <row r="307">
          <cell r="B307">
            <v>42009</v>
          </cell>
          <cell r="C307">
            <v>28600</v>
          </cell>
        </row>
        <row r="308">
          <cell r="B308">
            <v>42006</v>
          </cell>
          <cell r="C308">
            <v>28800</v>
          </cell>
        </row>
        <row r="309">
          <cell r="B309">
            <v>42003</v>
          </cell>
          <cell r="C309">
            <v>29200</v>
          </cell>
        </row>
        <row r="310">
          <cell r="B310">
            <v>42002</v>
          </cell>
          <cell r="C310">
            <v>28800</v>
          </cell>
        </row>
        <row r="311">
          <cell r="B311">
            <v>41999</v>
          </cell>
          <cell r="C311">
            <v>28640</v>
          </cell>
        </row>
        <row r="312">
          <cell r="B312">
            <v>41997</v>
          </cell>
          <cell r="C312">
            <v>28640</v>
          </cell>
        </row>
        <row r="313">
          <cell r="B313">
            <v>41996</v>
          </cell>
          <cell r="C313">
            <v>28500</v>
          </cell>
        </row>
        <row r="314">
          <cell r="B314">
            <v>41992</v>
          </cell>
          <cell r="C314">
            <v>25840</v>
          </cell>
        </row>
        <row r="315">
          <cell r="B315">
            <v>41991</v>
          </cell>
          <cell r="C315">
            <v>25480</v>
          </cell>
        </row>
        <row r="316">
          <cell r="B316">
            <v>41990</v>
          </cell>
          <cell r="C316">
            <v>25800</v>
          </cell>
        </row>
        <row r="317">
          <cell r="B317">
            <v>41989</v>
          </cell>
          <cell r="C317">
            <v>24960</v>
          </cell>
        </row>
        <row r="318">
          <cell r="B318">
            <v>41988</v>
          </cell>
          <cell r="C318">
            <v>24640</v>
          </cell>
        </row>
        <row r="319">
          <cell r="B319">
            <v>41985</v>
          </cell>
          <cell r="C319">
            <v>25000</v>
          </cell>
        </row>
        <row r="320">
          <cell r="B320">
            <v>41984</v>
          </cell>
          <cell r="C320">
            <v>24700</v>
          </cell>
        </row>
        <row r="321">
          <cell r="B321">
            <v>41983</v>
          </cell>
          <cell r="C321">
            <v>25720</v>
          </cell>
        </row>
        <row r="322">
          <cell r="B322">
            <v>41982</v>
          </cell>
          <cell r="C322">
            <v>26780</v>
          </cell>
        </row>
        <row r="323">
          <cell r="B323">
            <v>41978</v>
          </cell>
          <cell r="C323">
            <v>26800</v>
          </cell>
        </row>
        <row r="324">
          <cell r="B324">
            <v>41977</v>
          </cell>
          <cell r="C324">
            <v>26620</v>
          </cell>
        </row>
        <row r="325">
          <cell r="B325">
            <v>41976</v>
          </cell>
          <cell r="C325">
            <v>26600</v>
          </cell>
        </row>
        <row r="326">
          <cell r="B326">
            <v>41975</v>
          </cell>
          <cell r="C326">
            <v>26240</v>
          </cell>
        </row>
        <row r="327">
          <cell r="B327">
            <v>41974</v>
          </cell>
          <cell r="C327">
            <v>25860</v>
          </cell>
        </row>
        <row r="328">
          <cell r="B328">
            <v>41971</v>
          </cell>
          <cell r="C328">
            <v>26700</v>
          </cell>
        </row>
        <row r="329">
          <cell r="B329">
            <v>41970</v>
          </cell>
          <cell r="C329">
            <v>26640</v>
          </cell>
        </row>
        <row r="330">
          <cell r="B330">
            <v>41969</v>
          </cell>
          <cell r="C330">
            <v>27480</v>
          </cell>
        </row>
        <row r="331">
          <cell r="B331">
            <v>41968</v>
          </cell>
          <cell r="C331">
            <v>28500</v>
          </cell>
        </row>
        <row r="332">
          <cell r="B332">
            <v>41967</v>
          </cell>
          <cell r="C332">
            <v>28300</v>
          </cell>
        </row>
        <row r="333">
          <cell r="B333">
            <v>41964</v>
          </cell>
          <cell r="C333">
            <v>28360</v>
          </cell>
        </row>
        <row r="334">
          <cell r="B334">
            <v>41963</v>
          </cell>
          <cell r="C334">
            <v>28500</v>
          </cell>
        </row>
        <row r="335">
          <cell r="B335">
            <v>41962</v>
          </cell>
          <cell r="C335">
            <v>28880</v>
          </cell>
        </row>
        <row r="336">
          <cell r="B336">
            <v>41961</v>
          </cell>
          <cell r="C336">
            <v>28720</v>
          </cell>
        </row>
        <row r="337">
          <cell r="B337">
            <v>41957</v>
          </cell>
          <cell r="C337">
            <v>29100</v>
          </cell>
        </row>
        <row r="338">
          <cell r="B338">
            <v>41956</v>
          </cell>
          <cell r="C338">
            <v>28960</v>
          </cell>
        </row>
        <row r="339">
          <cell r="B339">
            <v>41955</v>
          </cell>
          <cell r="C339">
            <v>29000</v>
          </cell>
        </row>
        <row r="340">
          <cell r="B340">
            <v>41954</v>
          </cell>
          <cell r="C340">
            <v>28600</v>
          </cell>
        </row>
        <row r="341">
          <cell r="B341">
            <v>41953</v>
          </cell>
          <cell r="C341">
            <v>28700</v>
          </cell>
        </row>
        <row r="342">
          <cell r="B342">
            <v>41950</v>
          </cell>
          <cell r="C342">
            <v>29160</v>
          </cell>
        </row>
        <row r="343">
          <cell r="B343">
            <v>41949</v>
          </cell>
          <cell r="C343">
            <v>29080</v>
          </cell>
        </row>
        <row r="344">
          <cell r="B344">
            <v>41948</v>
          </cell>
          <cell r="C344">
            <v>29000</v>
          </cell>
        </row>
        <row r="345">
          <cell r="B345">
            <v>41947</v>
          </cell>
          <cell r="C345">
            <v>28880</v>
          </cell>
        </row>
        <row r="346">
          <cell r="B346">
            <v>41943</v>
          </cell>
          <cell r="C346">
            <v>29020</v>
          </cell>
        </row>
        <row r="347">
          <cell r="B347">
            <v>41942</v>
          </cell>
          <cell r="C347">
            <v>28740</v>
          </cell>
        </row>
        <row r="348">
          <cell r="B348">
            <v>41941</v>
          </cell>
          <cell r="C348">
            <v>28700</v>
          </cell>
        </row>
        <row r="349">
          <cell r="B349">
            <v>41940</v>
          </cell>
          <cell r="C349">
            <v>28940</v>
          </cell>
        </row>
        <row r="350">
          <cell r="B350">
            <v>41939</v>
          </cell>
          <cell r="C350">
            <v>28640</v>
          </cell>
        </row>
        <row r="351">
          <cell r="B351">
            <v>41936</v>
          </cell>
          <cell r="C351">
            <v>29400</v>
          </cell>
        </row>
        <row r="352">
          <cell r="B352">
            <v>41935</v>
          </cell>
          <cell r="C352">
            <v>29320</v>
          </cell>
        </row>
        <row r="353">
          <cell r="B353">
            <v>41934</v>
          </cell>
          <cell r="C353">
            <v>29800</v>
          </cell>
        </row>
        <row r="354">
          <cell r="B354">
            <v>41933</v>
          </cell>
          <cell r="C354">
            <v>29800</v>
          </cell>
        </row>
        <row r="355">
          <cell r="B355">
            <v>41932</v>
          </cell>
          <cell r="C355">
            <v>29800</v>
          </cell>
        </row>
        <row r="356">
          <cell r="B356">
            <v>41929</v>
          </cell>
          <cell r="C356">
            <v>29900</v>
          </cell>
        </row>
        <row r="357">
          <cell r="B357">
            <v>41928</v>
          </cell>
          <cell r="C357">
            <v>28900</v>
          </cell>
        </row>
        <row r="358">
          <cell r="B358">
            <v>41927</v>
          </cell>
          <cell r="C358">
            <v>29000</v>
          </cell>
        </row>
        <row r="359">
          <cell r="B359">
            <v>41926</v>
          </cell>
          <cell r="C359">
            <v>29200</v>
          </cell>
        </row>
        <row r="360">
          <cell r="B360">
            <v>41922</v>
          </cell>
          <cell r="C360">
            <v>28840</v>
          </cell>
        </row>
        <row r="361">
          <cell r="B361">
            <v>41921</v>
          </cell>
          <cell r="C361">
            <v>29260</v>
          </cell>
        </row>
        <row r="362">
          <cell r="B362">
            <v>41920</v>
          </cell>
          <cell r="C362">
            <v>29900</v>
          </cell>
        </row>
        <row r="363">
          <cell r="B363">
            <v>41919</v>
          </cell>
          <cell r="C363">
            <v>30220</v>
          </cell>
        </row>
        <row r="364">
          <cell r="B364">
            <v>41918</v>
          </cell>
          <cell r="C364">
            <v>30500</v>
          </cell>
        </row>
        <row r="365">
          <cell r="B365">
            <v>41915</v>
          </cell>
          <cell r="C365">
            <v>30160</v>
          </cell>
        </row>
        <row r="366">
          <cell r="B366">
            <v>41914</v>
          </cell>
          <cell r="C366">
            <v>29020</v>
          </cell>
        </row>
        <row r="367">
          <cell r="B367">
            <v>41913</v>
          </cell>
          <cell r="C367">
            <v>28620</v>
          </cell>
        </row>
        <row r="368">
          <cell r="B368">
            <v>41912</v>
          </cell>
          <cell r="C368">
            <v>29640</v>
          </cell>
        </row>
        <row r="369">
          <cell r="B369">
            <v>41911</v>
          </cell>
          <cell r="C369">
            <v>29900</v>
          </cell>
        </row>
        <row r="370">
          <cell r="B370">
            <v>41908</v>
          </cell>
          <cell r="C370">
            <v>30040</v>
          </cell>
        </row>
        <row r="371">
          <cell r="B371">
            <v>41907</v>
          </cell>
          <cell r="C371">
            <v>30160</v>
          </cell>
        </row>
        <row r="372">
          <cell r="B372">
            <v>41906</v>
          </cell>
          <cell r="C372">
            <v>30160</v>
          </cell>
        </row>
        <row r="373">
          <cell r="B373">
            <v>41905</v>
          </cell>
          <cell r="C373">
            <v>30500</v>
          </cell>
        </row>
        <row r="374">
          <cell r="B374">
            <v>41904</v>
          </cell>
          <cell r="C374">
            <v>31100</v>
          </cell>
        </row>
        <row r="375">
          <cell r="B375">
            <v>41901</v>
          </cell>
          <cell r="C375">
            <v>31500</v>
          </cell>
        </row>
        <row r="376">
          <cell r="B376">
            <v>41900</v>
          </cell>
          <cell r="C376">
            <v>32480</v>
          </cell>
        </row>
        <row r="377">
          <cell r="B377">
            <v>41899</v>
          </cell>
          <cell r="C377">
            <v>31560</v>
          </cell>
        </row>
        <row r="378">
          <cell r="B378">
            <v>41898</v>
          </cell>
          <cell r="C378">
            <v>31600</v>
          </cell>
        </row>
        <row r="379">
          <cell r="B379">
            <v>41897</v>
          </cell>
          <cell r="C379">
            <v>31900</v>
          </cell>
        </row>
        <row r="380">
          <cell r="B380">
            <v>41894</v>
          </cell>
          <cell r="C380">
            <v>31600</v>
          </cell>
        </row>
        <row r="381">
          <cell r="B381">
            <v>41893</v>
          </cell>
          <cell r="C381">
            <v>32060</v>
          </cell>
        </row>
        <row r="382">
          <cell r="B382">
            <v>41892</v>
          </cell>
          <cell r="C382">
            <v>32800</v>
          </cell>
        </row>
        <row r="383">
          <cell r="B383">
            <v>41891</v>
          </cell>
          <cell r="C383">
            <v>32800</v>
          </cell>
        </row>
        <row r="384">
          <cell r="B384">
            <v>41890</v>
          </cell>
          <cell r="C384">
            <v>32900</v>
          </cell>
        </row>
        <row r="385">
          <cell r="B385">
            <v>41887</v>
          </cell>
          <cell r="C385">
            <v>32280</v>
          </cell>
        </row>
        <row r="386">
          <cell r="B386">
            <v>41886</v>
          </cell>
          <cell r="C386">
            <v>32760</v>
          </cell>
        </row>
        <row r="387">
          <cell r="B387">
            <v>41885</v>
          </cell>
          <cell r="C387">
            <v>32600</v>
          </cell>
        </row>
        <row r="388">
          <cell r="B388">
            <v>41884</v>
          </cell>
          <cell r="C388">
            <v>32220</v>
          </cell>
        </row>
        <row r="389">
          <cell r="B389">
            <v>41883</v>
          </cell>
          <cell r="C389">
            <v>32680</v>
          </cell>
        </row>
        <row r="390">
          <cell r="B390">
            <v>41880</v>
          </cell>
          <cell r="C390">
            <v>32660</v>
          </cell>
        </row>
        <row r="391">
          <cell r="B391">
            <v>41879</v>
          </cell>
          <cell r="C391">
            <v>33160</v>
          </cell>
        </row>
        <row r="392">
          <cell r="B392">
            <v>41878</v>
          </cell>
          <cell r="C392">
            <v>33200</v>
          </cell>
        </row>
        <row r="393">
          <cell r="B393">
            <v>41877</v>
          </cell>
          <cell r="C393">
            <v>33200</v>
          </cell>
        </row>
        <row r="394">
          <cell r="B394">
            <v>41876</v>
          </cell>
          <cell r="C394">
            <v>33200</v>
          </cell>
        </row>
        <row r="395">
          <cell r="B395">
            <v>41873</v>
          </cell>
          <cell r="C395">
            <v>33000</v>
          </cell>
        </row>
        <row r="396">
          <cell r="B396">
            <v>41872</v>
          </cell>
          <cell r="C396">
            <v>32500</v>
          </cell>
        </row>
        <row r="397">
          <cell r="B397">
            <v>41871</v>
          </cell>
          <cell r="C397">
            <v>32200</v>
          </cell>
        </row>
        <row r="398">
          <cell r="B398">
            <v>41870</v>
          </cell>
          <cell r="C398">
            <v>31900</v>
          </cell>
        </row>
        <row r="399">
          <cell r="B399">
            <v>41866</v>
          </cell>
          <cell r="C399">
            <v>31800</v>
          </cell>
        </row>
        <row r="400">
          <cell r="B400">
            <v>41865</v>
          </cell>
          <cell r="C400">
            <v>32000</v>
          </cell>
        </row>
        <row r="401">
          <cell r="B401">
            <v>41864</v>
          </cell>
          <cell r="C401">
            <v>31860</v>
          </cell>
        </row>
        <row r="402">
          <cell r="B402">
            <v>41863</v>
          </cell>
          <cell r="C402">
            <v>31600</v>
          </cell>
        </row>
        <row r="403">
          <cell r="B403">
            <v>41862</v>
          </cell>
          <cell r="C403">
            <v>31600</v>
          </cell>
        </row>
        <row r="404">
          <cell r="B404">
            <v>41859</v>
          </cell>
          <cell r="C404">
            <v>31340</v>
          </cell>
        </row>
        <row r="405">
          <cell r="B405">
            <v>41857</v>
          </cell>
          <cell r="C405">
            <v>32100</v>
          </cell>
        </row>
        <row r="406">
          <cell r="B406">
            <v>41856</v>
          </cell>
          <cell r="C406">
            <v>31800</v>
          </cell>
        </row>
        <row r="407">
          <cell r="B407">
            <v>41855</v>
          </cell>
          <cell r="C407">
            <v>31560</v>
          </cell>
        </row>
        <row r="408">
          <cell r="B408">
            <v>41852</v>
          </cell>
          <cell r="C408">
            <v>31240</v>
          </cell>
        </row>
        <row r="409">
          <cell r="B409">
            <v>41851</v>
          </cell>
          <cell r="C409">
            <v>30300</v>
          </cell>
        </row>
        <row r="410">
          <cell r="B410">
            <v>41850</v>
          </cell>
          <cell r="C410">
            <v>30600</v>
          </cell>
        </row>
        <row r="411">
          <cell r="B411">
            <v>41849</v>
          </cell>
          <cell r="C411">
            <v>30540</v>
          </cell>
        </row>
        <row r="412">
          <cell r="B412">
            <v>41848</v>
          </cell>
          <cell r="C412">
            <v>31200</v>
          </cell>
        </row>
        <row r="413">
          <cell r="B413">
            <v>41845</v>
          </cell>
          <cell r="C413">
            <v>31460</v>
          </cell>
        </row>
        <row r="414">
          <cell r="B414">
            <v>41844</v>
          </cell>
          <cell r="C414">
            <v>31500</v>
          </cell>
        </row>
        <row r="415">
          <cell r="B415">
            <v>41843</v>
          </cell>
          <cell r="C415">
            <v>31660</v>
          </cell>
        </row>
        <row r="416">
          <cell r="B416">
            <v>41842</v>
          </cell>
          <cell r="C416">
            <v>31860</v>
          </cell>
        </row>
        <row r="417">
          <cell r="B417">
            <v>41841</v>
          </cell>
          <cell r="C417">
            <v>31660</v>
          </cell>
        </row>
        <row r="418">
          <cell r="B418">
            <v>41838</v>
          </cell>
          <cell r="C418">
            <v>30660</v>
          </cell>
        </row>
        <row r="419">
          <cell r="B419">
            <v>41837</v>
          </cell>
          <cell r="C419">
            <v>31160</v>
          </cell>
        </row>
        <row r="420">
          <cell r="B420">
            <v>41836</v>
          </cell>
          <cell r="C420">
            <v>31120</v>
          </cell>
        </row>
        <row r="421">
          <cell r="B421">
            <v>41835</v>
          </cell>
          <cell r="C421">
            <v>31660</v>
          </cell>
        </row>
        <row r="422">
          <cell r="B422">
            <v>41834</v>
          </cell>
          <cell r="C422">
            <v>31860</v>
          </cell>
        </row>
        <row r="423">
          <cell r="B423">
            <v>41831</v>
          </cell>
          <cell r="C423">
            <v>31920</v>
          </cell>
        </row>
        <row r="424">
          <cell r="B424">
            <v>41830</v>
          </cell>
          <cell r="C424">
            <v>31960</v>
          </cell>
        </row>
        <row r="425">
          <cell r="B425">
            <v>41829</v>
          </cell>
          <cell r="C425">
            <v>31760</v>
          </cell>
        </row>
        <row r="426">
          <cell r="B426">
            <v>41828</v>
          </cell>
          <cell r="C426">
            <v>31980</v>
          </cell>
        </row>
        <row r="427">
          <cell r="B427">
            <v>41827</v>
          </cell>
          <cell r="C427">
            <v>31780</v>
          </cell>
        </row>
        <row r="428">
          <cell r="B428">
            <v>41824</v>
          </cell>
          <cell r="C428">
            <v>31800</v>
          </cell>
        </row>
        <row r="429">
          <cell r="B429">
            <v>41823</v>
          </cell>
          <cell r="C429">
            <v>32200</v>
          </cell>
        </row>
        <row r="430">
          <cell r="B430">
            <v>41822</v>
          </cell>
          <cell r="C430">
            <v>31880</v>
          </cell>
        </row>
        <row r="431">
          <cell r="B431">
            <v>41821</v>
          </cell>
          <cell r="C431">
            <v>31800</v>
          </cell>
        </row>
        <row r="432">
          <cell r="B432">
            <v>41817</v>
          </cell>
          <cell r="C432">
            <v>31600</v>
          </cell>
        </row>
        <row r="433">
          <cell r="B433">
            <v>41816</v>
          </cell>
          <cell r="C433">
            <v>31600</v>
          </cell>
        </row>
        <row r="434">
          <cell r="B434">
            <v>41815</v>
          </cell>
          <cell r="C434">
            <v>31700</v>
          </cell>
        </row>
        <row r="435">
          <cell r="B435">
            <v>41814</v>
          </cell>
          <cell r="C435">
            <v>31680</v>
          </cell>
        </row>
        <row r="436">
          <cell r="B436">
            <v>41810</v>
          </cell>
          <cell r="C436">
            <v>31540</v>
          </cell>
        </row>
        <row r="437">
          <cell r="B437">
            <v>41809</v>
          </cell>
          <cell r="C437">
            <v>31540</v>
          </cell>
        </row>
        <row r="438">
          <cell r="B438">
            <v>41808</v>
          </cell>
          <cell r="C438">
            <v>31500</v>
          </cell>
        </row>
        <row r="439">
          <cell r="B439">
            <v>41807</v>
          </cell>
          <cell r="C439">
            <v>31500</v>
          </cell>
        </row>
        <row r="440">
          <cell r="B440">
            <v>41806</v>
          </cell>
          <cell r="C440">
            <v>31480</v>
          </cell>
        </row>
        <row r="441">
          <cell r="B441">
            <v>41803</v>
          </cell>
          <cell r="C441">
            <v>31780</v>
          </cell>
        </row>
        <row r="442">
          <cell r="B442">
            <v>41802</v>
          </cell>
          <cell r="C442">
            <v>31700</v>
          </cell>
        </row>
        <row r="443">
          <cell r="B443">
            <v>41801</v>
          </cell>
          <cell r="C443">
            <v>31900</v>
          </cell>
        </row>
        <row r="444">
          <cell r="B444">
            <v>41800</v>
          </cell>
          <cell r="C444">
            <v>31600</v>
          </cell>
        </row>
        <row r="445">
          <cell r="B445">
            <v>41799</v>
          </cell>
          <cell r="C445">
            <v>31080</v>
          </cell>
        </row>
        <row r="446">
          <cell r="B446">
            <v>41796</v>
          </cell>
          <cell r="C446">
            <v>31100</v>
          </cell>
        </row>
        <row r="447">
          <cell r="B447">
            <v>41795</v>
          </cell>
          <cell r="C447">
            <v>31700</v>
          </cell>
        </row>
        <row r="448">
          <cell r="B448">
            <v>41794</v>
          </cell>
          <cell r="C448">
            <v>31220</v>
          </cell>
        </row>
        <row r="449">
          <cell r="B449">
            <v>41793</v>
          </cell>
          <cell r="C449">
            <v>31420</v>
          </cell>
        </row>
        <row r="450">
          <cell r="B450">
            <v>41789</v>
          </cell>
          <cell r="C450">
            <v>30500</v>
          </cell>
        </row>
        <row r="451">
          <cell r="B451">
            <v>41788</v>
          </cell>
          <cell r="C451">
            <v>31100</v>
          </cell>
        </row>
        <row r="452">
          <cell r="B452">
            <v>41787</v>
          </cell>
          <cell r="C452">
            <v>31080</v>
          </cell>
        </row>
        <row r="453">
          <cell r="B453">
            <v>41786</v>
          </cell>
          <cell r="C453">
            <v>31000</v>
          </cell>
        </row>
        <row r="454">
          <cell r="B454">
            <v>41785</v>
          </cell>
          <cell r="C454">
            <v>30540</v>
          </cell>
        </row>
        <row r="455">
          <cell r="B455">
            <v>41782</v>
          </cell>
          <cell r="C455">
            <v>30200</v>
          </cell>
        </row>
        <row r="456">
          <cell r="B456">
            <v>41781</v>
          </cell>
          <cell r="C456">
            <v>31000</v>
          </cell>
        </row>
        <row r="457">
          <cell r="B457">
            <v>41780</v>
          </cell>
          <cell r="C457">
            <v>30700</v>
          </cell>
        </row>
        <row r="458">
          <cell r="B458">
            <v>41779</v>
          </cell>
          <cell r="C458">
            <v>30700</v>
          </cell>
        </row>
        <row r="459">
          <cell r="B459">
            <v>41778</v>
          </cell>
          <cell r="C459">
            <v>31000</v>
          </cell>
        </row>
        <row r="460">
          <cell r="B460">
            <v>41775</v>
          </cell>
          <cell r="C460">
            <v>30580</v>
          </cell>
        </row>
        <row r="461">
          <cell r="B461">
            <v>41774</v>
          </cell>
          <cell r="C461">
            <v>30460</v>
          </cell>
        </row>
        <row r="462">
          <cell r="B462">
            <v>41773</v>
          </cell>
          <cell r="C462">
            <v>30400</v>
          </cell>
        </row>
        <row r="463">
          <cell r="B463">
            <v>41772</v>
          </cell>
          <cell r="C463">
            <v>30380</v>
          </cell>
        </row>
        <row r="464">
          <cell r="B464">
            <v>41771</v>
          </cell>
          <cell r="C464">
            <v>30580</v>
          </cell>
        </row>
        <row r="465">
          <cell r="B465">
            <v>41768</v>
          </cell>
          <cell r="C465">
            <v>30500</v>
          </cell>
        </row>
        <row r="466">
          <cell r="B466">
            <v>41767</v>
          </cell>
          <cell r="C466">
            <v>30500</v>
          </cell>
        </row>
        <row r="467">
          <cell r="B467">
            <v>41766</v>
          </cell>
          <cell r="C467">
            <v>29800</v>
          </cell>
        </row>
        <row r="468">
          <cell r="B468">
            <v>41765</v>
          </cell>
          <cell r="C468">
            <v>29300</v>
          </cell>
        </row>
        <row r="469">
          <cell r="B469">
            <v>41764</v>
          </cell>
          <cell r="C469">
            <v>29680</v>
          </cell>
        </row>
        <row r="470">
          <cell r="B470">
            <v>41761</v>
          </cell>
          <cell r="C470">
            <v>29060</v>
          </cell>
        </row>
        <row r="471">
          <cell r="B471">
            <v>41759</v>
          </cell>
          <cell r="C471">
            <v>29500</v>
          </cell>
        </row>
        <row r="472">
          <cell r="B472">
            <v>41758</v>
          </cell>
          <cell r="C472">
            <v>29180</v>
          </cell>
        </row>
        <row r="473">
          <cell r="B473">
            <v>41757</v>
          </cell>
          <cell r="C473">
            <v>29200</v>
          </cell>
        </row>
        <row r="474">
          <cell r="B474">
            <v>41754</v>
          </cell>
          <cell r="C474">
            <v>29200</v>
          </cell>
        </row>
        <row r="475">
          <cell r="B475">
            <v>41753</v>
          </cell>
          <cell r="C475">
            <v>29620</v>
          </cell>
        </row>
        <row r="476">
          <cell r="B476">
            <v>41752</v>
          </cell>
          <cell r="C476">
            <v>29700</v>
          </cell>
        </row>
        <row r="477">
          <cell r="B477">
            <v>41751</v>
          </cell>
          <cell r="C477">
            <v>29720</v>
          </cell>
        </row>
        <row r="478">
          <cell r="B478">
            <v>41750</v>
          </cell>
          <cell r="C478">
            <v>29600</v>
          </cell>
        </row>
        <row r="479">
          <cell r="B479">
            <v>41745</v>
          </cell>
          <cell r="C479">
            <v>29980</v>
          </cell>
        </row>
        <row r="480">
          <cell r="B480">
            <v>41744</v>
          </cell>
          <cell r="C480">
            <v>29460</v>
          </cell>
        </row>
        <row r="481">
          <cell r="B481">
            <v>41743</v>
          </cell>
          <cell r="C481">
            <v>30040</v>
          </cell>
        </row>
        <row r="482">
          <cell r="B482">
            <v>41740</v>
          </cell>
          <cell r="C482">
            <v>29700</v>
          </cell>
        </row>
        <row r="483">
          <cell r="B483">
            <v>41739</v>
          </cell>
          <cell r="C483">
            <v>30100</v>
          </cell>
        </row>
        <row r="484">
          <cell r="B484">
            <v>41738</v>
          </cell>
          <cell r="C484">
            <v>29400</v>
          </cell>
        </row>
        <row r="485">
          <cell r="B485">
            <v>41737</v>
          </cell>
          <cell r="C485">
            <v>29500</v>
          </cell>
        </row>
        <row r="486">
          <cell r="B486">
            <v>41736</v>
          </cell>
          <cell r="C486">
            <v>29600</v>
          </cell>
        </row>
        <row r="487">
          <cell r="B487">
            <v>41733</v>
          </cell>
          <cell r="C487">
            <v>29900</v>
          </cell>
        </row>
        <row r="488">
          <cell r="B488">
            <v>41732</v>
          </cell>
          <cell r="C488">
            <v>30220</v>
          </cell>
        </row>
        <row r="489">
          <cell r="B489">
            <v>41731</v>
          </cell>
          <cell r="C489">
            <v>30200</v>
          </cell>
        </row>
        <row r="490">
          <cell r="B490">
            <v>41730</v>
          </cell>
          <cell r="C490">
            <v>29700</v>
          </cell>
        </row>
        <row r="491">
          <cell r="B491">
            <v>41729</v>
          </cell>
          <cell r="C491">
            <v>29680</v>
          </cell>
        </row>
        <row r="492">
          <cell r="B492">
            <v>41726</v>
          </cell>
          <cell r="C492">
            <v>29300</v>
          </cell>
        </row>
        <row r="493">
          <cell r="B493">
            <v>41725</v>
          </cell>
          <cell r="C493">
            <v>28980</v>
          </cell>
        </row>
        <row r="494">
          <cell r="B494">
            <v>41723</v>
          </cell>
          <cell r="C494">
            <v>28480</v>
          </cell>
        </row>
        <row r="495">
          <cell r="B495">
            <v>41719</v>
          </cell>
          <cell r="C495">
            <v>27500</v>
          </cell>
        </row>
        <row r="496">
          <cell r="B496">
            <v>41718</v>
          </cell>
          <cell r="C496">
            <v>28480</v>
          </cell>
        </row>
        <row r="497">
          <cell r="B497">
            <v>41717</v>
          </cell>
          <cell r="C497">
            <v>27600</v>
          </cell>
        </row>
        <row r="498">
          <cell r="B498">
            <v>41716</v>
          </cell>
          <cell r="C498">
            <v>27900</v>
          </cell>
        </row>
        <row r="499">
          <cell r="B499">
            <v>41715</v>
          </cell>
          <cell r="C499">
            <v>27800</v>
          </cell>
        </row>
        <row r="500">
          <cell r="B500">
            <v>41712</v>
          </cell>
          <cell r="C500">
            <v>27520</v>
          </cell>
        </row>
        <row r="501">
          <cell r="B501">
            <v>41711</v>
          </cell>
          <cell r="C501">
            <v>27420</v>
          </cell>
        </row>
        <row r="502">
          <cell r="B502">
            <v>41710</v>
          </cell>
          <cell r="C502">
            <v>27080</v>
          </cell>
        </row>
        <row r="503">
          <cell r="B503">
            <v>41709</v>
          </cell>
          <cell r="C503">
            <v>27500</v>
          </cell>
        </row>
        <row r="504">
          <cell r="B504">
            <v>41708</v>
          </cell>
          <cell r="C504">
            <v>26800</v>
          </cell>
        </row>
        <row r="505">
          <cell r="B505">
            <v>41705</v>
          </cell>
          <cell r="C505">
            <v>26800</v>
          </cell>
        </row>
        <row r="506">
          <cell r="B506">
            <v>41704</v>
          </cell>
          <cell r="C506">
            <v>27160</v>
          </cell>
        </row>
        <row r="507">
          <cell r="B507">
            <v>41703</v>
          </cell>
          <cell r="C507">
            <v>26800</v>
          </cell>
        </row>
        <row r="508">
          <cell r="B508">
            <v>41702</v>
          </cell>
          <cell r="C508">
            <v>25980</v>
          </cell>
        </row>
        <row r="509">
          <cell r="B509">
            <v>41701</v>
          </cell>
          <cell r="C509">
            <v>25500</v>
          </cell>
        </row>
        <row r="510">
          <cell r="B510">
            <v>41698</v>
          </cell>
          <cell r="C510">
            <v>25220</v>
          </cell>
        </row>
        <row r="511">
          <cell r="B511">
            <v>41697</v>
          </cell>
          <cell r="C511">
            <v>25080</v>
          </cell>
        </row>
        <row r="512">
          <cell r="B512">
            <v>41696</v>
          </cell>
          <cell r="C512">
            <v>25520</v>
          </cell>
        </row>
        <row r="513">
          <cell r="B513">
            <v>41695</v>
          </cell>
          <cell r="C513">
            <v>26000</v>
          </cell>
        </row>
        <row r="514">
          <cell r="B514">
            <v>41694</v>
          </cell>
          <cell r="C514">
            <v>26860</v>
          </cell>
        </row>
        <row r="515">
          <cell r="B515">
            <v>41691</v>
          </cell>
          <cell r="C515">
            <v>26860</v>
          </cell>
        </row>
        <row r="516">
          <cell r="B516">
            <v>41690</v>
          </cell>
          <cell r="C516">
            <v>27300</v>
          </cell>
        </row>
        <row r="517">
          <cell r="B517">
            <v>41689</v>
          </cell>
          <cell r="C517">
            <v>27780</v>
          </cell>
        </row>
        <row r="518">
          <cell r="B518">
            <v>41688</v>
          </cell>
          <cell r="C518">
            <v>27200</v>
          </cell>
        </row>
        <row r="519">
          <cell r="B519">
            <v>41687</v>
          </cell>
          <cell r="C519">
            <v>27100</v>
          </cell>
        </row>
        <row r="520">
          <cell r="B520">
            <v>41684</v>
          </cell>
          <cell r="C520">
            <v>27300</v>
          </cell>
        </row>
        <row r="521">
          <cell r="B521">
            <v>41683</v>
          </cell>
          <cell r="C521">
            <v>27360</v>
          </cell>
        </row>
        <row r="522">
          <cell r="B522">
            <v>41682</v>
          </cell>
          <cell r="C522">
            <v>27480</v>
          </cell>
        </row>
        <row r="523">
          <cell r="B523">
            <v>41681</v>
          </cell>
          <cell r="C523">
            <v>26440</v>
          </cell>
        </row>
        <row r="524">
          <cell r="B524">
            <v>41680</v>
          </cell>
          <cell r="C524">
            <v>26040</v>
          </cell>
        </row>
        <row r="525">
          <cell r="B525">
            <v>41677</v>
          </cell>
          <cell r="C525">
            <v>25980</v>
          </cell>
        </row>
        <row r="526">
          <cell r="B526">
            <v>41676</v>
          </cell>
          <cell r="C526">
            <v>25800</v>
          </cell>
        </row>
        <row r="527">
          <cell r="B527">
            <v>41675</v>
          </cell>
          <cell r="C527">
            <v>25740</v>
          </cell>
        </row>
        <row r="528">
          <cell r="B528">
            <v>41674</v>
          </cell>
          <cell r="C528">
            <v>25980</v>
          </cell>
        </row>
        <row r="529">
          <cell r="B529">
            <v>41673</v>
          </cell>
          <cell r="C529">
            <v>26000</v>
          </cell>
        </row>
        <row r="530">
          <cell r="B530">
            <v>41670</v>
          </cell>
          <cell r="C530">
            <v>26500</v>
          </cell>
        </row>
        <row r="531">
          <cell r="B531">
            <v>41669</v>
          </cell>
          <cell r="C531">
            <v>26020</v>
          </cell>
        </row>
        <row r="532">
          <cell r="B532">
            <v>41668</v>
          </cell>
          <cell r="C532">
            <v>25540</v>
          </cell>
        </row>
        <row r="533">
          <cell r="B533">
            <v>41667</v>
          </cell>
          <cell r="C533">
            <v>25500</v>
          </cell>
        </row>
        <row r="534">
          <cell r="B534">
            <v>41666</v>
          </cell>
          <cell r="C534">
            <v>25920</v>
          </cell>
        </row>
        <row r="535">
          <cell r="B535">
            <v>41663</v>
          </cell>
          <cell r="C535">
            <v>27000</v>
          </cell>
        </row>
        <row r="536">
          <cell r="B536">
            <v>41662</v>
          </cell>
          <cell r="C536">
            <v>27540</v>
          </cell>
        </row>
        <row r="537">
          <cell r="B537">
            <v>41661</v>
          </cell>
          <cell r="C537">
            <v>27900</v>
          </cell>
        </row>
        <row r="538">
          <cell r="B538">
            <v>41660</v>
          </cell>
          <cell r="C538">
            <v>27800</v>
          </cell>
        </row>
        <row r="539">
          <cell r="B539">
            <v>41659</v>
          </cell>
          <cell r="C539">
            <v>28100</v>
          </cell>
        </row>
        <row r="540">
          <cell r="B540">
            <v>41656</v>
          </cell>
          <cell r="C540">
            <v>28100</v>
          </cell>
        </row>
        <row r="541">
          <cell r="B541">
            <v>41655</v>
          </cell>
          <cell r="C541">
            <v>28500</v>
          </cell>
        </row>
        <row r="542">
          <cell r="B542">
            <v>41654</v>
          </cell>
          <cell r="C542">
            <v>28740</v>
          </cell>
        </row>
        <row r="543">
          <cell r="B543">
            <v>41653</v>
          </cell>
          <cell r="C543">
            <v>29000</v>
          </cell>
        </row>
        <row r="544">
          <cell r="B544">
            <v>41652</v>
          </cell>
          <cell r="C544">
            <v>29200</v>
          </cell>
        </row>
        <row r="545">
          <cell r="B545">
            <v>41649</v>
          </cell>
          <cell r="C545">
            <v>28800</v>
          </cell>
        </row>
        <row r="546">
          <cell r="B546">
            <v>41648</v>
          </cell>
          <cell r="C546">
            <v>29200</v>
          </cell>
        </row>
        <row r="547">
          <cell r="B547">
            <v>41647</v>
          </cell>
          <cell r="C547">
            <v>29500</v>
          </cell>
        </row>
        <row r="548">
          <cell r="B548">
            <v>41646</v>
          </cell>
          <cell r="C548">
            <v>29600</v>
          </cell>
        </row>
        <row r="549">
          <cell r="B549">
            <v>41642</v>
          </cell>
          <cell r="C549">
            <v>30020</v>
          </cell>
        </row>
        <row r="550">
          <cell r="B550">
            <v>41641</v>
          </cell>
          <cell r="C550">
            <v>30800</v>
          </cell>
        </row>
        <row r="551">
          <cell r="B551">
            <v>41638</v>
          </cell>
          <cell r="C551">
            <v>30000</v>
          </cell>
        </row>
        <row r="552">
          <cell r="B552">
            <v>41635</v>
          </cell>
          <cell r="C552">
            <v>29940</v>
          </cell>
        </row>
        <row r="553">
          <cell r="B553">
            <v>41634</v>
          </cell>
          <cell r="C553">
            <v>29980</v>
          </cell>
        </row>
        <row r="554">
          <cell r="B554">
            <v>41632</v>
          </cell>
          <cell r="C554">
            <v>29500</v>
          </cell>
        </row>
        <row r="555">
          <cell r="B555">
            <v>41631</v>
          </cell>
          <cell r="C555">
            <v>30120</v>
          </cell>
        </row>
        <row r="556">
          <cell r="B556">
            <v>41628</v>
          </cell>
          <cell r="C556">
            <v>31000</v>
          </cell>
        </row>
        <row r="557">
          <cell r="B557">
            <v>41627</v>
          </cell>
          <cell r="C557">
            <v>31000</v>
          </cell>
        </row>
        <row r="558">
          <cell r="B558">
            <v>41626</v>
          </cell>
          <cell r="C558">
            <v>30400</v>
          </cell>
        </row>
        <row r="559">
          <cell r="B559">
            <v>41625</v>
          </cell>
          <cell r="C559">
            <v>30960</v>
          </cell>
        </row>
        <row r="560">
          <cell r="B560">
            <v>41624</v>
          </cell>
          <cell r="C560">
            <v>30460</v>
          </cell>
        </row>
        <row r="561">
          <cell r="B561">
            <v>41621</v>
          </cell>
          <cell r="C561">
            <v>29800</v>
          </cell>
        </row>
        <row r="562">
          <cell r="B562">
            <v>41620</v>
          </cell>
          <cell r="C562">
            <v>29940</v>
          </cell>
        </row>
        <row r="563">
          <cell r="B563">
            <v>41619</v>
          </cell>
          <cell r="C563">
            <v>29400</v>
          </cell>
        </row>
        <row r="564">
          <cell r="B564">
            <v>41618</v>
          </cell>
          <cell r="C564">
            <v>29400</v>
          </cell>
        </row>
        <row r="565">
          <cell r="B565">
            <v>41617</v>
          </cell>
          <cell r="C565">
            <v>28840</v>
          </cell>
        </row>
        <row r="566">
          <cell r="B566">
            <v>41614</v>
          </cell>
          <cell r="C566">
            <v>28700</v>
          </cell>
        </row>
        <row r="567">
          <cell r="B567">
            <v>41613</v>
          </cell>
          <cell r="C567">
            <v>29600</v>
          </cell>
        </row>
        <row r="568">
          <cell r="B568">
            <v>41612</v>
          </cell>
          <cell r="C568">
            <v>29200</v>
          </cell>
        </row>
        <row r="569">
          <cell r="B569">
            <v>41611</v>
          </cell>
          <cell r="C569">
            <v>30200</v>
          </cell>
        </row>
        <row r="570">
          <cell r="B570">
            <v>41610</v>
          </cell>
          <cell r="C570">
            <v>30320</v>
          </cell>
        </row>
        <row r="571">
          <cell r="B571">
            <v>41607</v>
          </cell>
          <cell r="C571">
            <v>30940</v>
          </cell>
        </row>
        <row r="572">
          <cell r="B572">
            <v>41606</v>
          </cell>
          <cell r="C572">
            <v>30980</v>
          </cell>
        </row>
        <row r="573">
          <cell r="B573">
            <v>41605</v>
          </cell>
          <cell r="C573">
            <v>30980</v>
          </cell>
        </row>
        <row r="574">
          <cell r="B574">
            <v>41604</v>
          </cell>
          <cell r="C574">
            <v>30980</v>
          </cell>
        </row>
        <row r="575">
          <cell r="B575">
            <v>41603</v>
          </cell>
          <cell r="C575">
            <v>30500</v>
          </cell>
        </row>
        <row r="576">
          <cell r="B576">
            <v>41600</v>
          </cell>
          <cell r="C576">
            <v>30660</v>
          </cell>
        </row>
        <row r="577">
          <cell r="B577">
            <v>41599</v>
          </cell>
          <cell r="C577">
            <v>31100</v>
          </cell>
        </row>
        <row r="578">
          <cell r="B578">
            <v>41598</v>
          </cell>
          <cell r="C578">
            <v>31880</v>
          </cell>
        </row>
        <row r="579">
          <cell r="B579">
            <v>41597</v>
          </cell>
          <cell r="C579">
            <v>31960</v>
          </cell>
        </row>
        <row r="580">
          <cell r="B580">
            <v>41596</v>
          </cell>
          <cell r="C580">
            <v>31900</v>
          </cell>
        </row>
        <row r="581">
          <cell r="B581">
            <v>41593</v>
          </cell>
          <cell r="C581">
            <v>31920</v>
          </cell>
        </row>
        <row r="582">
          <cell r="B582">
            <v>41592</v>
          </cell>
          <cell r="C582">
            <v>31240</v>
          </cell>
        </row>
        <row r="583">
          <cell r="B583">
            <v>41591</v>
          </cell>
          <cell r="C583">
            <v>31240</v>
          </cell>
        </row>
        <row r="584">
          <cell r="B584">
            <v>41590</v>
          </cell>
          <cell r="C584">
            <v>30040</v>
          </cell>
        </row>
        <row r="585">
          <cell r="B585">
            <v>41586</v>
          </cell>
          <cell r="C585">
            <v>31200</v>
          </cell>
        </row>
        <row r="586">
          <cell r="B586">
            <v>41585</v>
          </cell>
          <cell r="C586">
            <v>32120</v>
          </cell>
        </row>
        <row r="587">
          <cell r="B587">
            <v>41584</v>
          </cell>
          <cell r="C587">
            <v>32200</v>
          </cell>
        </row>
        <row r="588">
          <cell r="B588">
            <v>41583</v>
          </cell>
          <cell r="C588">
            <v>32140</v>
          </cell>
        </row>
        <row r="589">
          <cell r="B589">
            <v>41579</v>
          </cell>
          <cell r="C589">
            <v>32200</v>
          </cell>
        </row>
        <row r="590">
          <cell r="B590">
            <v>41578</v>
          </cell>
          <cell r="C590">
            <v>31700</v>
          </cell>
        </row>
        <row r="591">
          <cell r="B591">
            <v>41577</v>
          </cell>
          <cell r="C591">
            <v>32200</v>
          </cell>
        </row>
        <row r="592">
          <cell r="B592">
            <v>41576</v>
          </cell>
          <cell r="C592">
            <v>32200</v>
          </cell>
        </row>
        <row r="593">
          <cell r="B593">
            <v>41575</v>
          </cell>
          <cell r="C593">
            <v>32100</v>
          </cell>
        </row>
        <row r="594">
          <cell r="B594">
            <v>41572</v>
          </cell>
          <cell r="C594">
            <v>32300</v>
          </cell>
        </row>
        <row r="595">
          <cell r="B595">
            <v>41571</v>
          </cell>
          <cell r="C595">
            <v>32440</v>
          </cell>
        </row>
        <row r="596">
          <cell r="B596">
            <v>41570</v>
          </cell>
          <cell r="C596">
            <v>32380</v>
          </cell>
        </row>
        <row r="597">
          <cell r="B597">
            <v>41569</v>
          </cell>
          <cell r="C597">
            <v>32340</v>
          </cell>
        </row>
        <row r="598">
          <cell r="B598">
            <v>41568</v>
          </cell>
          <cell r="C598">
            <v>32400</v>
          </cell>
        </row>
        <row r="599">
          <cell r="B599">
            <v>41565</v>
          </cell>
          <cell r="C599">
            <v>32400</v>
          </cell>
        </row>
        <row r="600">
          <cell r="B600">
            <v>41564</v>
          </cell>
          <cell r="C600">
            <v>32500</v>
          </cell>
        </row>
        <row r="601">
          <cell r="B601">
            <v>41563</v>
          </cell>
          <cell r="C601">
            <v>32400</v>
          </cell>
        </row>
        <row r="602">
          <cell r="B602">
            <v>41562</v>
          </cell>
          <cell r="C602">
            <v>32360</v>
          </cell>
        </row>
        <row r="603">
          <cell r="B603">
            <v>41558</v>
          </cell>
          <cell r="C603">
            <v>32440</v>
          </cell>
        </row>
        <row r="604">
          <cell r="B604">
            <v>41557</v>
          </cell>
          <cell r="C604">
            <v>32140</v>
          </cell>
        </row>
        <row r="605">
          <cell r="B605">
            <v>41556</v>
          </cell>
          <cell r="C605">
            <v>32120</v>
          </cell>
        </row>
        <row r="606">
          <cell r="B606">
            <v>41555</v>
          </cell>
          <cell r="C606">
            <v>32380</v>
          </cell>
        </row>
        <row r="607">
          <cell r="B607">
            <v>41554</v>
          </cell>
          <cell r="C607">
            <v>32400</v>
          </cell>
        </row>
        <row r="608">
          <cell r="B608">
            <v>41551</v>
          </cell>
          <cell r="C608">
            <v>32360</v>
          </cell>
        </row>
        <row r="609">
          <cell r="B609">
            <v>41550</v>
          </cell>
          <cell r="C609">
            <v>32700</v>
          </cell>
        </row>
        <row r="610">
          <cell r="B610">
            <v>41549</v>
          </cell>
          <cell r="C610">
            <v>32700</v>
          </cell>
        </row>
        <row r="611">
          <cell r="B611">
            <v>41548</v>
          </cell>
          <cell r="C611">
            <v>32400</v>
          </cell>
        </row>
        <row r="612">
          <cell r="B612">
            <v>41547</v>
          </cell>
          <cell r="C612">
            <v>32620</v>
          </cell>
        </row>
        <row r="613">
          <cell r="B613">
            <v>41544</v>
          </cell>
          <cell r="C613">
            <v>32940</v>
          </cell>
        </row>
        <row r="614">
          <cell r="B614">
            <v>41543</v>
          </cell>
          <cell r="C614">
            <v>32640</v>
          </cell>
        </row>
        <row r="615">
          <cell r="B615">
            <v>41542</v>
          </cell>
          <cell r="C615">
            <v>33000</v>
          </cell>
        </row>
        <row r="616">
          <cell r="B616">
            <v>41541</v>
          </cell>
          <cell r="C616">
            <v>33000</v>
          </cell>
        </row>
        <row r="617">
          <cell r="B617">
            <v>41540</v>
          </cell>
          <cell r="C617">
            <v>33000</v>
          </cell>
        </row>
        <row r="618">
          <cell r="B618">
            <v>41537</v>
          </cell>
          <cell r="C618">
            <v>32540</v>
          </cell>
        </row>
        <row r="619">
          <cell r="B619">
            <v>41536</v>
          </cell>
          <cell r="C619">
            <v>32900</v>
          </cell>
        </row>
        <row r="620">
          <cell r="B620">
            <v>41535</v>
          </cell>
          <cell r="C620">
            <v>32860</v>
          </cell>
        </row>
        <row r="621">
          <cell r="B621">
            <v>41534</v>
          </cell>
          <cell r="C621">
            <v>32900</v>
          </cell>
        </row>
        <row r="622">
          <cell r="B622">
            <v>41533</v>
          </cell>
          <cell r="C622">
            <v>32880</v>
          </cell>
        </row>
        <row r="623">
          <cell r="B623">
            <v>41530</v>
          </cell>
          <cell r="C623">
            <v>32980</v>
          </cell>
        </row>
        <row r="624">
          <cell r="B624">
            <v>41529</v>
          </cell>
          <cell r="C624">
            <v>32740</v>
          </cell>
        </row>
        <row r="625">
          <cell r="B625">
            <v>41528</v>
          </cell>
          <cell r="C625">
            <v>32760</v>
          </cell>
        </row>
        <row r="626">
          <cell r="B626">
            <v>41527</v>
          </cell>
          <cell r="C626">
            <v>32800</v>
          </cell>
        </row>
        <row r="627">
          <cell r="B627">
            <v>41526</v>
          </cell>
          <cell r="C627">
            <v>32980</v>
          </cell>
        </row>
        <row r="628">
          <cell r="B628">
            <v>41523</v>
          </cell>
          <cell r="C628">
            <v>32300</v>
          </cell>
        </row>
        <row r="629">
          <cell r="B629">
            <v>41522</v>
          </cell>
          <cell r="C629">
            <v>33300</v>
          </cell>
        </row>
        <row r="630">
          <cell r="B630">
            <v>41521</v>
          </cell>
          <cell r="C630">
            <v>33500</v>
          </cell>
        </row>
        <row r="631">
          <cell r="B631">
            <v>41520</v>
          </cell>
          <cell r="C631">
            <v>32000</v>
          </cell>
        </row>
        <row r="632">
          <cell r="B632">
            <v>41519</v>
          </cell>
          <cell r="C632">
            <v>32200</v>
          </cell>
        </row>
        <row r="633">
          <cell r="B633">
            <v>41516</v>
          </cell>
          <cell r="C633">
            <v>31980</v>
          </cell>
        </row>
        <row r="634">
          <cell r="B634">
            <v>41515</v>
          </cell>
          <cell r="C634">
            <v>31260</v>
          </cell>
        </row>
        <row r="635">
          <cell r="B635">
            <v>41514</v>
          </cell>
          <cell r="C635">
            <v>32240</v>
          </cell>
        </row>
        <row r="636">
          <cell r="B636">
            <v>41513</v>
          </cell>
          <cell r="C636">
            <v>32300</v>
          </cell>
        </row>
        <row r="637">
          <cell r="B637">
            <v>41512</v>
          </cell>
          <cell r="C637">
            <v>32620</v>
          </cell>
        </row>
        <row r="638">
          <cell r="B638">
            <v>41509</v>
          </cell>
          <cell r="C638">
            <v>33280</v>
          </cell>
        </row>
        <row r="639">
          <cell r="B639">
            <v>41508</v>
          </cell>
          <cell r="C639">
            <v>33300</v>
          </cell>
        </row>
        <row r="640">
          <cell r="B640">
            <v>41507</v>
          </cell>
          <cell r="C640">
            <v>32600</v>
          </cell>
        </row>
        <row r="641">
          <cell r="B641">
            <v>41506</v>
          </cell>
          <cell r="C641">
            <v>33000</v>
          </cell>
        </row>
        <row r="642">
          <cell r="B642">
            <v>41502</v>
          </cell>
          <cell r="C642">
            <v>32960</v>
          </cell>
        </row>
        <row r="643">
          <cell r="B643">
            <v>41501</v>
          </cell>
          <cell r="C643">
            <v>33000</v>
          </cell>
        </row>
        <row r="644">
          <cell r="B644">
            <v>41500</v>
          </cell>
          <cell r="C644">
            <v>33300</v>
          </cell>
        </row>
        <row r="645">
          <cell r="B645">
            <v>41499</v>
          </cell>
          <cell r="C645">
            <v>32980</v>
          </cell>
        </row>
        <row r="646">
          <cell r="B646">
            <v>41498</v>
          </cell>
          <cell r="C646">
            <v>32500</v>
          </cell>
        </row>
        <row r="647">
          <cell r="B647">
            <v>41495</v>
          </cell>
          <cell r="C647">
            <v>32640</v>
          </cell>
        </row>
        <row r="648">
          <cell r="B648">
            <v>41494</v>
          </cell>
          <cell r="C648">
            <v>32000</v>
          </cell>
        </row>
        <row r="649">
          <cell r="B649">
            <v>41492</v>
          </cell>
          <cell r="C649">
            <v>31760</v>
          </cell>
        </row>
        <row r="650">
          <cell r="B650">
            <v>41491</v>
          </cell>
          <cell r="C650">
            <v>32180</v>
          </cell>
        </row>
        <row r="651">
          <cell r="B651">
            <v>41488</v>
          </cell>
          <cell r="C651">
            <v>32460</v>
          </cell>
        </row>
        <row r="652">
          <cell r="B652">
            <v>41487</v>
          </cell>
          <cell r="C652">
            <v>31760</v>
          </cell>
        </row>
        <row r="653">
          <cell r="B653">
            <v>41486</v>
          </cell>
          <cell r="C653">
            <v>31140</v>
          </cell>
        </row>
        <row r="654">
          <cell r="B654">
            <v>41485</v>
          </cell>
          <cell r="C654">
            <v>32280</v>
          </cell>
        </row>
        <row r="655">
          <cell r="B655">
            <v>41484</v>
          </cell>
          <cell r="C655">
            <v>32200</v>
          </cell>
        </row>
        <row r="656">
          <cell r="B656">
            <v>41481</v>
          </cell>
          <cell r="C656">
            <v>31800</v>
          </cell>
        </row>
        <row r="657">
          <cell r="B657">
            <v>41480</v>
          </cell>
          <cell r="C657">
            <v>31740</v>
          </cell>
        </row>
        <row r="658">
          <cell r="B658">
            <v>41479</v>
          </cell>
          <cell r="C658">
            <v>32040</v>
          </cell>
        </row>
        <row r="659">
          <cell r="B659">
            <v>41478</v>
          </cell>
          <cell r="C659">
            <v>31960</v>
          </cell>
        </row>
        <row r="660">
          <cell r="B660">
            <v>41477</v>
          </cell>
          <cell r="C660">
            <v>31300</v>
          </cell>
        </row>
        <row r="661">
          <cell r="B661">
            <v>41474</v>
          </cell>
          <cell r="C661">
            <v>31540</v>
          </cell>
        </row>
        <row r="662">
          <cell r="B662">
            <v>41473</v>
          </cell>
          <cell r="C662">
            <v>32260</v>
          </cell>
        </row>
        <row r="663">
          <cell r="B663">
            <v>41472</v>
          </cell>
          <cell r="C663">
            <v>32460</v>
          </cell>
        </row>
        <row r="664">
          <cell r="B664">
            <v>41471</v>
          </cell>
          <cell r="C664">
            <v>32600</v>
          </cell>
        </row>
        <row r="665">
          <cell r="B665">
            <v>41470</v>
          </cell>
          <cell r="C665">
            <v>32680</v>
          </cell>
        </row>
        <row r="666">
          <cell r="B666">
            <v>41467</v>
          </cell>
          <cell r="C666">
            <v>31960</v>
          </cell>
        </row>
        <row r="667">
          <cell r="B667">
            <v>41466</v>
          </cell>
          <cell r="C667">
            <v>31900</v>
          </cell>
        </row>
        <row r="668">
          <cell r="B668">
            <v>41465</v>
          </cell>
          <cell r="C668">
            <v>30900</v>
          </cell>
        </row>
        <row r="669">
          <cell r="B669">
            <v>41464</v>
          </cell>
          <cell r="C669">
            <v>31400</v>
          </cell>
        </row>
        <row r="670">
          <cell r="B670">
            <v>41463</v>
          </cell>
          <cell r="C670">
            <v>31640</v>
          </cell>
        </row>
        <row r="671">
          <cell r="B671">
            <v>41460</v>
          </cell>
          <cell r="C671">
            <v>31300</v>
          </cell>
        </row>
        <row r="672">
          <cell r="B672">
            <v>41459</v>
          </cell>
          <cell r="C672">
            <v>31100</v>
          </cell>
        </row>
        <row r="673">
          <cell r="B673">
            <v>41458</v>
          </cell>
          <cell r="C673">
            <v>32000</v>
          </cell>
        </row>
        <row r="674">
          <cell r="B674">
            <v>41457</v>
          </cell>
          <cell r="C674">
            <v>32580</v>
          </cell>
        </row>
        <row r="675">
          <cell r="B675">
            <v>41453</v>
          </cell>
          <cell r="C675">
            <v>32000</v>
          </cell>
        </row>
        <row r="676">
          <cell r="B676">
            <v>41452</v>
          </cell>
          <cell r="C676">
            <v>30800</v>
          </cell>
        </row>
        <row r="677">
          <cell r="B677">
            <v>41451</v>
          </cell>
          <cell r="C677">
            <v>30060</v>
          </cell>
        </row>
        <row r="678">
          <cell r="B678">
            <v>41450</v>
          </cell>
          <cell r="C678">
            <v>30000</v>
          </cell>
        </row>
        <row r="679">
          <cell r="B679">
            <v>41449</v>
          </cell>
          <cell r="C679">
            <v>29900</v>
          </cell>
        </row>
        <row r="680">
          <cell r="B680">
            <v>41446</v>
          </cell>
          <cell r="C680">
            <v>31460</v>
          </cell>
        </row>
        <row r="681">
          <cell r="B681">
            <v>41445</v>
          </cell>
          <cell r="C681">
            <v>30260</v>
          </cell>
        </row>
        <row r="682">
          <cell r="B682">
            <v>41444</v>
          </cell>
          <cell r="C682">
            <v>30640</v>
          </cell>
        </row>
        <row r="683">
          <cell r="B683">
            <v>41443</v>
          </cell>
          <cell r="C683">
            <v>30500</v>
          </cell>
        </row>
        <row r="684">
          <cell r="B684">
            <v>41442</v>
          </cell>
          <cell r="C684">
            <v>30580</v>
          </cell>
        </row>
        <row r="685">
          <cell r="B685">
            <v>41439</v>
          </cell>
          <cell r="C685">
            <v>30580</v>
          </cell>
        </row>
        <row r="686">
          <cell r="B686">
            <v>41438</v>
          </cell>
          <cell r="C686">
            <v>30500</v>
          </cell>
        </row>
        <row r="687">
          <cell r="B687">
            <v>41437</v>
          </cell>
          <cell r="C687">
            <v>29680</v>
          </cell>
        </row>
        <row r="688">
          <cell r="B688">
            <v>41436</v>
          </cell>
          <cell r="C688">
            <v>29800</v>
          </cell>
        </row>
        <row r="689">
          <cell r="B689">
            <v>41432</v>
          </cell>
          <cell r="C689">
            <v>31020</v>
          </cell>
        </row>
        <row r="690">
          <cell r="B690">
            <v>41431</v>
          </cell>
          <cell r="C690">
            <v>31700</v>
          </cell>
        </row>
        <row r="691">
          <cell r="B691">
            <v>41430</v>
          </cell>
          <cell r="C691">
            <v>31380</v>
          </cell>
        </row>
        <row r="692">
          <cell r="B692">
            <v>41429</v>
          </cell>
          <cell r="C692">
            <v>31280</v>
          </cell>
        </row>
        <row r="693">
          <cell r="B693">
            <v>41425</v>
          </cell>
          <cell r="C693">
            <v>30960</v>
          </cell>
        </row>
        <row r="694">
          <cell r="B694">
            <v>41424</v>
          </cell>
          <cell r="C694">
            <v>32240</v>
          </cell>
        </row>
        <row r="695">
          <cell r="B695">
            <v>41423</v>
          </cell>
          <cell r="C695">
            <v>33140</v>
          </cell>
        </row>
        <row r="696">
          <cell r="B696">
            <v>41422</v>
          </cell>
          <cell r="C696">
            <v>33000</v>
          </cell>
        </row>
        <row r="697">
          <cell r="B697">
            <v>41421</v>
          </cell>
          <cell r="C697">
            <v>32720</v>
          </cell>
        </row>
        <row r="698">
          <cell r="B698">
            <v>41418</v>
          </cell>
          <cell r="C698">
            <v>33000</v>
          </cell>
        </row>
        <row r="699">
          <cell r="B699">
            <v>41417</v>
          </cell>
          <cell r="C699">
            <v>32840</v>
          </cell>
        </row>
        <row r="700">
          <cell r="B700">
            <v>41416</v>
          </cell>
          <cell r="C700">
            <v>33100</v>
          </cell>
        </row>
        <row r="701">
          <cell r="B701">
            <v>41415</v>
          </cell>
          <cell r="C701">
            <v>32620</v>
          </cell>
        </row>
        <row r="702">
          <cell r="B702">
            <v>41414</v>
          </cell>
          <cell r="C702">
            <v>31920</v>
          </cell>
        </row>
        <row r="703">
          <cell r="B703">
            <v>41411</v>
          </cell>
          <cell r="C703">
            <v>31260</v>
          </cell>
        </row>
        <row r="704">
          <cell r="B704">
            <v>41410</v>
          </cell>
          <cell r="C704">
            <v>30780</v>
          </cell>
        </row>
        <row r="705">
          <cell r="B705">
            <v>41409</v>
          </cell>
          <cell r="C705">
            <v>30000</v>
          </cell>
        </row>
        <row r="706">
          <cell r="B706">
            <v>41408</v>
          </cell>
          <cell r="C706">
            <v>28800</v>
          </cell>
        </row>
        <row r="707">
          <cell r="B707">
            <v>41404</v>
          </cell>
          <cell r="C707">
            <v>28200</v>
          </cell>
        </row>
        <row r="708">
          <cell r="B708">
            <v>41403</v>
          </cell>
          <cell r="C708">
            <v>28500</v>
          </cell>
        </row>
        <row r="709">
          <cell r="B709">
            <v>41402</v>
          </cell>
          <cell r="C709">
            <v>29500</v>
          </cell>
        </row>
        <row r="710">
          <cell r="B710">
            <v>41401</v>
          </cell>
          <cell r="C710">
            <v>30180</v>
          </cell>
        </row>
        <row r="711">
          <cell r="B711">
            <v>41400</v>
          </cell>
          <cell r="C711">
            <v>30500</v>
          </cell>
        </row>
        <row r="712">
          <cell r="B712">
            <v>41397</v>
          </cell>
          <cell r="C712">
            <v>30580</v>
          </cell>
        </row>
        <row r="713">
          <cell r="B713">
            <v>41396</v>
          </cell>
          <cell r="C713">
            <v>30300</v>
          </cell>
        </row>
        <row r="714">
          <cell r="B714">
            <v>41394</v>
          </cell>
          <cell r="C714">
            <v>29920</v>
          </cell>
        </row>
        <row r="715">
          <cell r="B715">
            <v>41393</v>
          </cell>
          <cell r="C715">
            <v>30500</v>
          </cell>
        </row>
        <row r="716">
          <cell r="B716">
            <v>41390</v>
          </cell>
          <cell r="C716">
            <v>30660</v>
          </cell>
        </row>
        <row r="717">
          <cell r="B717">
            <v>41389</v>
          </cell>
          <cell r="C717">
            <v>31700</v>
          </cell>
        </row>
        <row r="718">
          <cell r="B718">
            <v>41388</v>
          </cell>
          <cell r="C718">
            <v>32020</v>
          </cell>
        </row>
        <row r="719">
          <cell r="B719">
            <v>41387</v>
          </cell>
          <cell r="C719">
            <v>31700</v>
          </cell>
        </row>
        <row r="720">
          <cell r="B720">
            <v>41386</v>
          </cell>
          <cell r="C720">
            <v>31500</v>
          </cell>
        </row>
        <row r="721">
          <cell r="B721">
            <v>41383</v>
          </cell>
          <cell r="C721">
            <v>31240</v>
          </cell>
        </row>
        <row r="722">
          <cell r="B722">
            <v>41382</v>
          </cell>
          <cell r="C722">
            <v>31600</v>
          </cell>
        </row>
        <row r="723">
          <cell r="B723">
            <v>41381</v>
          </cell>
          <cell r="C723">
            <v>31700</v>
          </cell>
        </row>
        <row r="724">
          <cell r="B724">
            <v>41380</v>
          </cell>
          <cell r="C724">
            <v>32260</v>
          </cell>
        </row>
        <row r="725">
          <cell r="B725">
            <v>41379</v>
          </cell>
          <cell r="C725">
            <v>31240</v>
          </cell>
        </row>
        <row r="726">
          <cell r="B726">
            <v>41376</v>
          </cell>
          <cell r="C726">
            <v>32220</v>
          </cell>
        </row>
        <row r="727">
          <cell r="B727">
            <v>41375</v>
          </cell>
          <cell r="C727">
            <v>32980</v>
          </cell>
        </row>
        <row r="728">
          <cell r="B728">
            <v>41374</v>
          </cell>
          <cell r="C728">
            <v>33000</v>
          </cell>
        </row>
        <row r="729">
          <cell r="B729">
            <v>41373</v>
          </cell>
          <cell r="C729">
            <v>33000</v>
          </cell>
        </row>
        <row r="730">
          <cell r="B730">
            <v>41372</v>
          </cell>
          <cell r="C730">
            <v>33100</v>
          </cell>
        </row>
        <row r="731">
          <cell r="B731">
            <v>41369</v>
          </cell>
          <cell r="C731">
            <v>33400</v>
          </cell>
        </row>
        <row r="732">
          <cell r="B732">
            <v>41368</v>
          </cell>
          <cell r="C732">
            <v>33300</v>
          </cell>
        </row>
        <row r="733">
          <cell r="B733">
            <v>41367</v>
          </cell>
          <cell r="C733">
            <v>32900</v>
          </cell>
        </row>
        <row r="734">
          <cell r="B734">
            <v>41366</v>
          </cell>
          <cell r="C734">
            <v>33300</v>
          </cell>
        </row>
        <row r="735">
          <cell r="B735">
            <v>41365</v>
          </cell>
          <cell r="C735">
            <v>33200</v>
          </cell>
        </row>
        <row r="736">
          <cell r="B736">
            <v>41360</v>
          </cell>
          <cell r="C736">
            <v>33000</v>
          </cell>
        </row>
        <row r="737">
          <cell r="B737">
            <v>41359</v>
          </cell>
          <cell r="C737">
            <v>32920</v>
          </cell>
        </row>
        <row r="738">
          <cell r="B738">
            <v>41355</v>
          </cell>
          <cell r="C738">
            <v>32800</v>
          </cell>
        </row>
        <row r="739">
          <cell r="B739">
            <v>41354</v>
          </cell>
          <cell r="C739">
            <v>32960</v>
          </cell>
        </row>
        <row r="740">
          <cell r="B740">
            <v>41353</v>
          </cell>
          <cell r="C740">
            <v>32600</v>
          </cell>
        </row>
        <row r="741">
          <cell r="B741">
            <v>41352</v>
          </cell>
          <cell r="C741">
            <v>32920</v>
          </cell>
        </row>
        <row r="742">
          <cell r="B742">
            <v>41351</v>
          </cell>
          <cell r="C742">
            <v>34200</v>
          </cell>
        </row>
        <row r="743">
          <cell r="B743">
            <v>41348</v>
          </cell>
          <cell r="C743">
            <v>34500</v>
          </cell>
        </row>
        <row r="744">
          <cell r="B744">
            <v>41347</v>
          </cell>
          <cell r="C744">
            <v>34040</v>
          </cell>
        </row>
        <row r="745">
          <cell r="B745">
            <v>41346</v>
          </cell>
          <cell r="C745">
            <v>34340</v>
          </cell>
        </row>
        <row r="746">
          <cell r="B746">
            <v>41345</v>
          </cell>
          <cell r="C746">
            <v>34500</v>
          </cell>
        </row>
        <row r="747">
          <cell r="B747">
            <v>41344</v>
          </cell>
          <cell r="C747">
            <v>34120</v>
          </cell>
        </row>
        <row r="748">
          <cell r="B748">
            <v>41341</v>
          </cell>
          <cell r="C748">
            <v>34380</v>
          </cell>
        </row>
        <row r="749">
          <cell r="B749">
            <v>41340</v>
          </cell>
          <cell r="C749">
            <v>34760</v>
          </cell>
        </row>
        <row r="750">
          <cell r="B750">
            <v>41339</v>
          </cell>
          <cell r="C750">
            <v>34940</v>
          </cell>
        </row>
        <row r="751">
          <cell r="B751">
            <v>41338</v>
          </cell>
          <cell r="C751">
            <v>34420</v>
          </cell>
        </row>
        <row r="752">
          <cell r="B752">
            <v>41337</v>
          </cell>
          <cell r="C752">
            <v>35180</v>
          </cell>
        </row>
        <row r="753">
          <cell r="B753">
            <v>41334</v>
          </cell>
          <cell r="C753">
            <v>35180</v>
          </cell>
        </row>
        <row r="754">
          <cell r="B754">
            <v>41333</v>
          </cell>
          <cell r="C754">
            <v>35000</v>
          </cell>
        </row>
        <row r="755">
          <cell r="B755">
            <v>41332</v>
          </cell>
          <cell r="C755">
            <v>35300</v>
          </cell>
        </row>
        <row r="756">
          <cell r="B756">
            <v>41331</v>
          </cell>
          <cell r="C756">
            <v>35300</v>
          </cell>
        </row>
        <row r="757">
          <cell r="B757">
            <v>41330</v>
          </cell>
          <cell r="C757">
            <v>35420</v>
          </cell>
        </row>
        <row r="758">
          <cell r="B758">
            <v>41327</v>
          </cell>
          <cell r="C758">
            <v>35500</v>
          </cell>
        </row>
        <row r="759">
          <cell r="B759">
            <v>41326</v>
          </cell>
          <cell r="C759">
            <v>35220</v>
          </cell>
        </row>
        <row r="760">
          <cell r="B760">
            <v>41325</v>
          </cell>
          <cell r="C760">
            <v>34940</v>
          </cell>
        </row>
        <row r="761">
          <cell r="B761">
            <v>41324</v>
          </cell>
          <cell r="C761">
            <v>34840</v>
          </cell>
        </row>
        <row r="762">
          <cell r="B762">
            <v>41323</v>
          </cell>
          <cell r="C762">
            <v>34500</v>
          </cell>
        </row>
        <row r="763">
          <cell r="B763">
            <v>41320</v>
          </cell>
          <cell r="C763">
            <v>34260</v>
          </cell>
        </row>
        <row r="764">
          <cell r="B764">
            <v>41319</v>
          </cell>
          <cell r="C764">
            <v>34760</v>
          </cell>
        </row>
        <row r="765">
          <cell r="B765">
            <v>41318</v>
          </cell>
          <cell r="C765">
            <v>34980</v>
          </cell>
        </row>
        <row r="766">
          <cell r="B766">
            <v>41317</v>
          </cell>
          <cell r="C766">
            <v>35100</v>
          </cell>
        </row>
        <row r="767">
          <cell r="B767">
            <v>41316</v>
          </cell>
          <cell r="C767">
            <v>35440</v>
          </cell>
        </row>
        <row r="768">
          <cell r="B768">
            <v>41313</v>
          </cell>
          <cell r="C768">
            <v>35020</v>
          </cell>
        </row>
        <row r="769">
          <cell r="B769">
            <v>41312</v>
          </cell>
          <cell r="C769">
            <v>34860</v>
          </cell>
        </row>
        <row r="770">
          <cell r="B770">
            <v>41311</v>
          </cell>
          <cell r="C770">
            <v>34300</v>
          </cell>
        </row>
        <row r="771">
          <cell r="B771">
            <v>41310</v>
          </cell>
          <cell r="C771">
            <v>33900</v>
          </cell>
        </row>
        <row r="772">
          <cell r="B772">
            <v>41309</v>
          </cell>
          <cell r="C772">
            <v>33700</v>
          </cell>
        </row>
        <row r="773">
          <cell r="B773">
            <v>41306</v>
          </cell>
          <cell r="C773">
            <v>33980</v>
          </cell>
        </row>
        <row r="774">
          <cell r="B774">
            <v>41305</v>
          </cell>
          <cell r="C774">
            <v>34460</v>
          </cell>
        </row>
        <row r="775">
          <cell r="B775">
            <v>41304</v>
          </cell>
          <cell r="C775">
            <v>34460</v>
          </cell>
        </row>
        <row r="776">
          <cell r="B776">
            <v>41303</v>
          </cell>
          <cell r="C776">
            <v>34020</v>
          </cell>
        </row>
        <row r="777">
          <cell r="B777">
            <v>41302</v>
          </cell>
          <cell r="C777">
            <v>33800</v>
          </cell>
        </row>
        <row r="778">
          <cell r="B778">
            <v>41299</v>
          </cell>
          <cell r="C778">
            <v>34520</v>
          </cell>
        </row>
        <row r="779">
          <cell r="B779">
            <v>41298</v>
          </cell>
          <cell r="C779">
            <v>34880</v>
          </cell>
        </row>
        <row r="780">
          <cell r="B780">
            <v>41297</v>
          </cell>
          <cell r="C780">
            <v>34680</v>
          </cell>
        </row>
        <row r="781">
          <cell r="B781">
            <v>41296</v>
          </cell>
          <cell r="C781">
            <v>34680</v>
          </cell>
        </row>
        <row r="782">
          <cell r="B782">
            <v>41295</v>
          </cell>
          <cell r="C782">
            <v>35000</v>
          </cell>
        </row>
        <row r="783">
          <cell r="B783">
            <v>41292</v>
          </cell>
          <cell r="C783">
            <v>35100</v>
          </cell>
        </row>
        <row r="784">
          <cell r="B784">
            <v>41291</v>
          </cell>
          <cell r="C784">
            <v>35340</v>
          </cell>
        </row>
        <row r="785">
          <cell r="B785">
            <v>41290</v>
          </cell>
          <cell r="C785">
            <v>35700</v>
          </cell>
        </row>
        <row r="786">
          <cell r="B786">
            <v>41289</v>
          </cell>
          <cell r="C786">
            <v>35900</v>
          </cell>
        </row>
        <row r="787">
          <cell r="B787">
            <v>41288</v>
          </cell>
          <cell r="C787">
            <v>35600</v>
          </cell>
        </row>
        <row r="788">
          <cell r="B788">
            <v>41285</v>
          </cell>
          <cell r="C788">
            <v>36200</v>
          </cell>
        </row>
        <row r="789">
          <cell r="B789">
            <v>41284</v>
          </cell>
          <cell r="C789">
            <v>36000</v>
          </cell>
        </row>
        <row r="790">
          <cell r="B790">
            <v>41283</v>
          </cell>
          <cell r="C790">
            <v>36400</v>
          </cell>
        </row>
        <row r="791">
          <cell r="B791">
            <v>41282</v>
          </cell>
          <cell r="C791">
            <v>36380</v>
          </cell>
        </row>
        <row r="792">
          <cell r="B792">
            <v>41278</v>
          </cell>
          <cell r="C792">
            <v>36460</v>
          </cell>
        </row>
        <row r="793">
          <cell r="B793">
            <v>41277</v>
          </cell>
          <cell r="C793">
            <v>35500</v>
          </cell>
        </row>
        <row r="794">
          <cell r="B794">
            <v>41276</v>
          </cell>
          <cell r="C794">
            <v>35500</v>
          </cell>
        </row>
        <row r="795">
          <cell r="B795">
            <v>41271</v>
          </cell>
          <cell r="C795">
            <v>35500</v>
          </cell>
        </row>
        <row r="796">
          <cell r="B796">
            <v>41270</v>
          </cell>
          <cell r="C796">
            <v>35600</v>
          </cell>
        </row>
        <row r="797">
          <cell r="B797">
            <v>41269</v>
          </cell>
          <cell r="C797">
            <v>35660</v>
          </cell>
        </row>
        <row r="798">
          <cell r="B798">
            <v>41267</v>
          </cell>
          <cell r="C798">
            <v>35660</v>
          </cell>
        </row>
        <row r="799">
          <cell r="B799">
            <v>41264</v>
          </cell>
          <cell r="C799">
            <v>35500</v>
          </cell>
        </row>
        <row r="800">
          <cell r="B800">
            <v>41263</v>
          </cell>
          <cell r="C800">
            <v>35780</v>
          </cell>
        </row>
        <row r="801">
          <cell r="B801">
            <v>41262</v>
          </cell>
          <cell r="C801">
            <v>35600</v>
          </cell>
        </row>
        <row r="802">
          <cell r="B802">
            <v>41261</v>
          </cell>
          <cell r="C802">
            <v>35540</v>
          </cell>
        </row>
        <row r="803">
          <cell r="B803">
            <v>41260</v>
          </cell>
          <cell r="C803">
            <v>35140</v>
          </cell>
        </row>
        <row r="804">
          <cell r="B804">
            <v>41257</v>
          </cell>
          <cell r="C804">
            <v>35080</v>
          </cell>
        </row>
        <row r="805">
          <cell r="B805">
            <v>41256</v>
          </cell>
          <cell r="C805">
            <v>36080</v>
          </cell>
        </row>
        <row r="806">
          <cell r="B806">
            <v>41255</v>
          </cell>
          <cell r="C806">
            <v>36980</v>
          </cell>
        </row>
        <row r="807">
          <cell r="B807">
            <v>41254</v>
          </cell>
          <cell r="C807">
            <v>36900</v>
          </cell>
        </row>
        <row r="808">
          <cell r="B808">
            <v>41253</v>
          </cell>
          <cell r="C808">
            <v>36140</v>
          </cell>
        </row>
        <row r="809">
          <cell r="B809">
            <v>41250</v>
          </cell>
          <cell r="C809">
            <v>36000</v>
          </cell>
        </row>
        <row r="810">
          <cell r="B810">
            <v>41249</v>
          </cell>
          <cell r="C810">
            <v>36320</v>
          </cell>
        </row>
        <row r="811">
          <cell r="B811">
            <v>41248</v>
          </cell>
          <cell r="C811">
            <v>36640</v>
          </cell>
        </row>
        <row r="812">
          <cell r="B812">
            <v>41247</v>
          </cell>
          <cell r="C812">
            <v>36260</v>
          </cell>
        </row>
        <row r="813">
          <cell r="B813">
            <v>41246</v>
          </cell>
          <cell r="C813">
            <v>36000</v>
          </cell>
        </row>
        <row r="814">
          <cell r="B814">
            <v>41243</v>
          </cell>
          <cell r="C814">
            <v>36000</v>
          </cell>
        </row>
        <row r="815">
          <cell r="B815">
            <v>41242</v>
          </cell>
          <cell r="C815">
            <v>34400</v>
          </cell>
        </row>
        <row r="816">
          <cell r="B816">
            <v>41241</v>
          </cell>
          <cell r="C816">
            <v>34400</v>
          </cell>
        </row>
        <row r="817">
          <cell r="B817">
            <v>41240</v>
          </cell>
          <cell r="C817">
            <v>34180</v>
          </cell>
        </row>
        <row r="818">
          <cell r="B818">
            <v>41239</v>
          </cell>
          <cell r="C818">
            <v>35600</v>
          </cell>
        </row>
        <row r="819">
          <cell r="B819">
            <v>41236</v>
          </cell>
          <cell r="C819">
            <v>35560</v>
          </cell>
        </row>
        <row r="820">
          <cell r="B820">
            <v>41235</v>
          </cell>
          <cell r="C820">
            <v>37040</v>
          </cell>
        </row>
        <row r="821">
          <cell r="B821">
            <v>41234</v>
          </cell>
          <cell r="C821">
            <v>36280</v>
          </cell>
        </row>
        <row r="822">
          <cell r="B822">
            <v>41233</v>
          </cell>
          <cell r="C822">
            <v>35700</v>
          </cell>
        </row>
        <row r="823">
          <cell r="B823">
            <v>41232</v>
          </cell>
          <cell r="C823">
            <v>35300</v>
          </cell>
        </row>
        <row r="824">
          <cell r="B824">
            <v>41229</v>
          </cell>
          <cell r="C824">
            <v>35300</v>
          </cell>
        </row>
        <row r="825">
          <cell r="B825">
            <v>41228</v>
          </cell>
          <cell r="C825">
            <v>34980</v>
          </cell>
        </row>
        <row r="826">
          <cell r="B826">
            <v>41227</v>
          </cell>
          <cell r="C826">
            <v>33700</v>
          </cell>
        </row>
        <row r="827">
          <cell r="B827">
            <v>41226</v>
          </cell>
          <cell r="C827">
            <v>33800</v>
          </cell>
        </row>
        <row r="828">
          <cell r="B828">
            <v>41222</v>
          </cell>
          <cell r="C828">
            <v>33980</v>
          </cell>
        </row>
        <row r="829">
          <cell r="B829">
            <v>41221</v>
          </cell>
          <cell r="C829">
            <v>33380</v>
          </cell>
        </row>
        <row r="830">
          <cell r="B830">
            <v>41220</v>
          </cell>
          <cell r="C830">
            <v>33000</v>
          </cell>
        </row>
        <row r="831">
          <cell r="B831">
            <v>41219</v>
          </cell>
          <cell r="C831">
            <v>33860</v>
          </cell>
        </row>
        <row r="832">
          <cell r="B832">
            <v>41215</v>
          </cell>
          <cell r="C832">
            <v>34600</v>
          </cell>
        </row>
        <row r="833">
          <cell r="B833">
            <v>41214</v>
          </cell>
          <cell r="C833">
            <v>34800</v>
          </cell>
        </row>
        <row r="834">
          <cell r="B834">
            <v>41213</v>
          </cell>
          <cell r="C834">
            <v>34920</v>
          </cell>
        </row>
        <row r="835">
          <cell r="B835">
            <v>41212</v>
          </cell>
          <cell r="C835">
            <v>34200</v>
          </cell>
        </row>
        <row r="836">
          <cell r="B836">
            <v>41211</v>
          </cell>
          <cell r="C836">
            <v>34440</v>
          </cell>
        </row>
        <row r="837">
          <cell r="B837">
            <v>41208</v>
          </cell>
          <cell r="C837">
            <v>34700</v>
          </cell>
        </row>
        <row r="838">
          <cell r="B838">
            <v>41207</v>
          </cell>
          <cell r="C838">
            <v>34660</v>
          </cell>
        </row>
        <row r="839">
          <cell r="B839">
            <v>41206</v>
          </cell>
          <cell r="C839">
            <v>33800</v>
          </cell>
        </row>
        <row r="840">
          <cell r="B840">
            <v>41205</v>
          </cell>
          <cell r="C840">
            <v>33520</v>
          </cell>
        </row>
        <row r="841">
          <cell r="B841">
            <v>41204</v>
          </cell>
          <cell r="C841">
            <v>33500</v>
          </cell>
        </row>
        <row r="842">
          <cell r="B842">
            <v>41201</v>
          </cell>
          <cell r="C842">
            <v>32520</v>
          </cell>
        </row>
        <row r="843">
          <cell r="B843">
            <v>41200</v>
          </cell>
          <cell r="C843">
            <v>31900</v>
          </cell>
        </row>
        <row r="844">
          <cell r="B844">
            <v>41199</v>
          </cell>
          <cell r="C844">
            <v>31220</v>
          </cell>
        </row>
        <row r="845">
          <cell r="B845">
            <v>41198</v>
          </cell>
          <cell r="C845">
            <v>30020</v>
          </cell>
        </row>
        <row r="846">
          <cell r="B846">
            <v>41194</v>
          </cell>
          <cell r="C846">
            <v>30000</v>
          </cell>
        </row>
        <row r="847">
          <cell r="B847">
            <v>41193</v>
          </cell>
          <cell r="C847">
            <v>29960</v>
          </cell>
        </row>
        <row r="848">
          <cell r="B848">
            <v>41192</v>
          </cell>
          <cell r="C848">
            <v>29720</v>
          </cell>
        </row>
        <row r="849">
          <cell r="B849">
            <v>41191</v>
          </cell>
          <cell r="C849">
            <v>29340</v>
          </cell>
        </row>
        <row r="850">
          <cell r="B850">
            <v>41190</v>
          </cell>
          <cell r="C850">
            <v>29800</v>
          </cell>
        </row>
        <row r="851">
          <cell r="B851">
            <v>41187</v>
          </cell>
          <cell r="C851">
            <v>30000</v>
          </cell>
        </row>
        <row r="852">
          <cell r="B852">
            <v>41186</v>
          </cell>
          <cell r="C852">
            <v>30020</v>
          </cell>
        </row>
        <row r="853">
          <cell r="B853">
            <v>41185</v>
          </cell>
          <cell r="C853">
            <v>30060</v>
          </cell>
        </row>
        <row r="854">
          <cell r="B854">
            <v>41184</v>
          </cell>
          <cell r="C854">
            <v>30080</v>
          </cell>
        </row>
        <row r="855">
          <cell r="B855">
            <v>41183</v>
          </cell>
          <cell r="C855">
            <v>29400</v>
          </cell>
        </row>
        <row r="856">
          <cell r="B856">
            <v>41180</v>
          </cell>
          <cell r="C856">
            <v>29500</v>
          </cell>
        </row>
        <row r="857">
          <cell r="B857">
            <v>41179</v>
          </cell>
          <cell r="C857">
            <v>30100</v>
          </cell>
        </row>
        <row r="858">
          <cell r="B858">
            <v>41178</v>
          </cell>
          <cell r="C858">
            <v>29520</v>
          </cell>
        </row>
        <row r="859">
          <cell r="B859">
            <v>41177</v>
          </cell>
          <cell r="C859">
            <v>29800</v>
          </cell>
        </row>
        <row r="860">
          <cell r="B860">
            <v>41176</v>
          </cell>
          <cell r="C860">
            <v>29960</v>
          </cell>
        </row>
        <row r="861">
          <cell r="B861">
            <v>41173</v>
          </cell>
          <cell r="C861">
            <v>29960</v>
          </cell>
        </row>
        <row r="862">
          <cell r="B862">
            <v>41172</v>
          </cell>
          <cell r="C862">
            <v>30000</v>
          </cell>
        </row>
        <row r="863">
          <cell r="B863">
            <v>41171</v>
          </cell>
          <cell r="C863">
            <v>30020</v>
          </cell>
        </row>
        <row r="864">
          <cell r="B864">
            <v>41170</v>
          </cell>
          <cell r="C864">
            <v>29980</v>
          </cell>
        </row>
        <row r="865">
          <cell r="B865">
            <v>41169</v>
          </cell>
          <cell r="C865">
            <v>29980</v>
          </cell>
        </row>
        <row r="866">
          <cell r="B866">
            <v>41166</v>
          </cell>
          <cell r="C866">
            <v>30080</v>
          </cell>
        </row>
        <row r="867">
          <cell r="B867">
            <v>41165</v>
          </cell>
          <cell r="C867">
            <v>30140</v>
          </cell>
        </row>
        <row r="868">
          <cell r="B868">
            <v>41164</v>
          </cell>
          <cell r="C868">
            <v>30200</v>
          </cell>
        </row>
        <row r="869">
          <cell r="B869">
            <v>41163</v>
          </cell>
          <cell r="C869">
            <v>29700</v>
          </cell>
        </row>
        <row r="870">
          <cell r="B870">
            <v>41162</v>
          </cell>
          <cell r="C870">
            <v>29760</v>
          </cell>
        </row>
        <row r="871">
          <cell r="B871">
            <v>41159</v>
          </cell>
          <cell r="C871">
            <v>29980</v>
          </cell>
        </row>
        <row r="872">
          <cell r="B872">
            <v>41158</v>
          </cell>
          <cell r="C872">
            <v>29980</v>
          </cell>
        </row>
        <row r="873">
          <cell r="B873">
            <v>41157</v>
          </cell>
          <cell r="C873">
            <v>29880</v>
          </cell>
        </row>
        <row r="874">
          <cell r="B874">
            <v>41156</v>
          </cell>
          <cell r="C874">
            <v>29640</v>
          </cell>
        </row>
        <row r="875">
          <cell r="B875">
            <v>41155</v>
          </cell>
          <cell r="C875">
            <v>29640</v>
          </cell>
        </row>
        <row r="876">
          <cell r="B876">
            <v>41152</v>
          </cell>
          <cell r="C876">
            <v>29800</v>
          </cell>
        </row>
        <row r="877">
          <cell r="B877">
            <v>41151</v>
          </cell>
          <cell r="C877">
            <v>29820</v>
          </cell>
        </row>
        <row r="878">
          <cell r="B878">
            <v>41150</v>
          </cell>
          <cell r="C878">
            <v>29980</v>
          </cell>
        </row>
        <row r="879">
          <cell r="B879">
            <v>41149</v>
          </cell>
          <cell r="C879">
            <v>29860</v>
          </cell>
        </row>
        <row r="880">
          <cell r="B880">
            <v>41148</v>
          </cell>
          <cell r="C880">
            <v>29980</v>
          </cell>
        </row>
        <row r="881">
          <cell r="B881">
            <v>41145</v>
          </cell>
          <cell r="C881">
            <v>30100</v>
          </cell>
        </row>
        <row r="882">
          <cell r="B882">
            <v>41144</v>
          </cell>
          <cell r="C882">
            <v>30380</v>
          </cell>
        </row>
        <row r="883">
          <cell r="B883">
            <v>41143</v>
          </cell>
          <cell r="C883">
            <v>30300</v>
          </cell>
        </row>
        <row r="884">
          <cell r="B884">
            <v>41142</v>
          </cell>
          <cell r="C884">
            <v>32800</v>
          </cell>
        </row>
        <row r="885">
          <cell r="B885">
            <v>41138</v>
          </cell>
          <cell r="C885">
            <v>30480</v>
          </cell>
        </row>
        <row r="886">
          <cell r="B886">
            <v>41137</v>
          </cell>
          <cell r="C886">
            <v>30480</v>
          </cell>
        </row>
        <row r="887">
          <cell r="B887">
            <v>41136</v>
          </cell>
          <cell r="C887">
            <v>30400</v>
          </cell>
        </row>
        <row r="888">
          <cell r="B888">
            <v>41135</v>
          </cell>
          <cell r="C888">
            <v>30900</v>
          </cell>
        </row>
        <row r="889">
          <cell r="B889">
            <v>41134</v>
          </cell>
          <cell r="C889">
            <v>30100</v>
          </cell>
        </row>
        <row r="890">
          <cell r="B890">
            <v>41131</v>
          </cell>
          <cell r="C890">
            <v>30100</v>
          </cell>
        </row>
        <row r="891">
          <cell r="B891">
            <v>41130</v>
          </cell>
          <cell r="C891">
            <v>29700</v>
          </cell>
        </row>
        <row r="892">
          <cell r="B892">
            <v>41129</v>
          </cell>
          <cell r="C892">
            <v>29080</v>
          </cell>
        </row>
        <row r="893">
          <cell r="B893">
            <v>41127</v>
          </cell>
          <cell r="C893">
            <v>30280</v>
          </cell>
        </row>
        <row r="894">
          <cell r="B894">
            <v>41124</v>
          </cell>
          <cell r="C894">
            <v>30480</v>
          </cell>
        </row>
        <row r="895">
          <cell r="B895">
            <v>41123</v>
          </cell>
          <cell r="C895">
            <v>30600</v>
          </cell>
        </row>
        <row r="896">
          <cell r="B896">
            <v>41122</v>
          </cell>
          <cell r="C896">
            <v>30900</v>
          </cell>
        </row>
        <row r="897">
          <cell r="B897">
            <v>41121</v>
          </cell>
          <cell r="C897">
            <v>30700</v>
          </cell>
        </row>
        <row r="898">
          <cell r="B898">
            <v>41120</v>
          </cell>
          <cell r="C898">
            <v>31100</v>
          </cell>
        </row>
        <row r="899">
          <cell r="B899">
            <v>41117</v>
          </cell>
          <cell r="C899">
            <v>31380</v>
          </cell>
        </row>
        <row r="900">
          <cell r="B900">
            <v>41116</v>
          </cell>
          <cell r="C900">
            <v>30520</v>
          </cell>
        </row>
        <row r="901">
          <cell r="B901">
            <v>41115</v>
          </cell>
          <cell r="C901">
            <v>30920</v>
          </cell>
        </row>
        <row r="902">
          <cell r="B902">
            <v>41114</v>
          </cell>
          <cell r="C902">
            <v>30700</v>
          </cell>
        </row>
        <row r="903">
          <cell r="B903">
            <v>41113</v>
          </cell>
          <cell r="C903">
            <v>30960</v>
          </cell>
        </row>
        <row r="904">
          <cell r="B904">
            <v>41109</v>
          </cell>
          <cell r="C904">
            <v>30800</v>
          </cell>
        </row>
        <row r="905">
          <cell r="B905">
            <v>41108</v>
          </cell>
          <cell r="C905">
            <v>30400</v>
          </cell>
        </row>
        <row r="906">
          <cell r="B906">
            <v>41107</v>
          </cell>
          <cell r="C906">
            <v>30200</v>
          </cell>
        </row>
        <row r="907">
          <cell r="B907">
            <v>41106</v>
          </cell>
          <cell r="C907">
            <v>30400</v>
          </cell>
        </row>
        <row r="908">
          <cell r="B908">
            <v>41103</v>
          </cell>
          <cell r="C908">
            <v>30100</v>
          </cell>
        </row>
        <row r="909">
          <cell r="B909">
            <v>41102</v>
          </cell>
          <cell r="C909">
            <v>29820</v>
          </cell>
        </row>
        <row r="910">
          <cell r="B910">
            <v>41101</v>
          </cell>
          <cell r="C910">
            <v>30400</v>
          </cell>
        </row>
        <row r="911">
          <cell r="B911">
            <v>41100</v>
          </cell>
          <cell r="C911">
            <v>30000</v>
          </cell>
        </row>
        <row r="912">
          <cell r="B912">
            <v>41099</v>
          </cell>
          <cell r="C912">
            <v>29980</v>
          </cell>
        </row>
        <row r="913">
          <cell r="B913">
            <v>41096</v>
          </cell>
          <cell r="C913">
            <v>30980</v>
          </cell>
        </row>
        <row r="914">
          <cell r="B914">
            <v>41095</v>
          </cell>
          <cell r="C914">
            <v>30960</v>
          </cell>
        </row>
        <row r="915">
          <cell r="B915">
            <v>41094</v>
          </cell>
          <cell r="C915">
            <v>31100</v>
          </cell>
        </row>
        <row r="916">
          <cell r="B916">
            <v>41093</v>
          </cell>
          <cell r="C916">
            <v>30700</v>
          </cell>
        </row>
        <row r="917">
          <cell r="B917">
            <v>41089</v>
          </cell>
          <cell r="C917">
            <v>29540</v>
          </cell>
        </row>
        <row r="918">
          <cell r="B918">
            <v>41088</v>
          </cell>
          <cell r="C918">
            <v>28900</v>
          </cell>
        </row>
        <row r="919">
          <cell r="B919">
            <v>41087</v>
          </cell>
          <cell r="C919">
            <v>28480</v>
          </cell>
        </row>
        <row r="920">
          <cell r="B920">
            <v>41086</v>
          </cell>
          <cell r="C920">
            <v>28180</v>
          </cell>
        </row>
        <row r="921">
          <cell r="B921">
            <v>41085</v>
          </cell>
          <cell r="C921">
            <v>28500</v>
          </cell>
        </row>
        <row r="922">
          <cell r="B922">
            <v>41082</v>
          </cell>
          <cell r="C922">
            <v>28700</v>
          </cell>
        </row>
        <row r="923">
          <cell r="B923">
            <v>41081</v>
          </cell>
          <cell r="C923">
            <v>28300</v>
          </cell>
        </row>
        <row r="924">
          <cell r="B924">
            <v>41080</v>
          </cell>
          <cell r="C924">
            <v>28880</v>
          </cell>
        </row>
        <row r="925">
          <cell r="B925">
            <v>41079</v>
          </cell>
          <cell r="C925">
            <v>28980</v>
          </cell>
        </row>
        <row r="926">
          <cell r="B926">
            <v>41075</v>
          </cell>
          <cell r="C926">
            <v>28400</v>
          </cell>
        </row>
        <row r="927">
          <cell r="B927">
            <v>41074</v>
          </cell>
          <cell r="C927">
            <v>28700</v>
          </cell>
        </row>
        <row r="928">
          <cell r="B928">
            <v>41073</v>
          </cell>
          <cell r="C928">
            <v>28500</v>
          </cell>
        </row>
        <row r="929">
          <cell r="B929">
            <v>41072</v>
          </cell>
          <cell r="C929">
            <v>29000</v>
          </cell>
        </row>
        <row r="930">
          <cell r="B930">
            <v>41068</v>
          </cell>
          <cell r="C930">
            <v>28300</v>
          </cell>
        </row>
        <row r="931">
          <cell r="B931">
            <v>41067</v>
          </cell>
          <cell r="C931">
            <v>28200</v>
          </cell>
        </row>
        <row r="932">
          <cell r="B932">
            <v>41066</v>
          </cell>
          <cell r="C932">
            <v>28620</v>
          </cell>
        </row>
        <row r="933">
          <cell r="B933">
            <v>41065</v>
          </cell>
          <cell r="C933">
            <v>28400</v>
          </cell>
        </row>
        <row r="934">
          <cell r="B934">
            <v>41064</v>
          </cell>
          <cell r="C934">
            <v>27920</v>
          </cell>
        </row>
        <row r="935">
          <cell r="B935">
            <v>41061</v>
          </cell>
          <cell r="C935">
            <v>28500</v>
          </cell>
        </row>
        <row r="936">
          <cell r="B936">
            <v>41060</v>
          </cell>
          <cell r="C936">
            <v>29480</v>
          </cell>
        </row>
        <row r="937">
          <cell r="B937">
            <v>41059</v>
          </cell>
          <cell r="C937">
            <v>27480</v>
          </cell>
        </row>
        <row r="938">
          <cell r="B938">
            <v>41058</v>
          </cell>
          <cell r="C938">
            <v>27340</v>
          </cell>
        </row>
        <row r="939">
          <cell r="B939">
            <v>41057</v>
          </cell>
          <cell r="C939">
            <v>27620</v>
          </cell>
        </row>
        <row r="940">
          <cell r="B940">
            <v>41054</v>
          </cell>
          <cell r="C940">
            <v>28320</v>
          </cell>
        </row>
        <row r="941">
          <cell r="B941">
            <v>41053</v>
          </cell>
          <cell r="C941">
            <v>29100</v>
          </cell>
        </row>
        <row r="942">
          <cell r="B942">
            <v>41052</v>
          </cell>
          <cell r="C942">
            <v>29300</v>
          </cell>
        </row>
        <row r="943">
          <cell r="B943">
            <v>41051</v>
          </cell>
          <cell r="C943">
            <v>29360</v>
          </cell>
        </row>
        <row r="944">
          <cell r="B944">
            <v>41047</v>
          </cell>
          <cell r="C944">
            <v>28700</v>
          </cell>
        </row>
        <row r="945">
          <cell r="B945">
            <v>41046</v>
          </cell>
          <cell r="C945">
            <v>28700</v>
          </cell>
        </row>
        <row r="946">
          <cell r="B946">
            <v>41045</v>
          </cell>
          <cell r="C946">
            <v>29100</v>
          </cell>
        </row>
        <row r="947">
          <cell r="B947">
            <v>41044</v>
          </cell>
          <cell r="C947">
            <v>29300</v>
          </cell>
        </row>
        <row r="948">
          <cell r="B948">
            <v>41043</v>
          </cell>
          <cell r="C948">
            <v>29700</v>
          </cell>
        </row>
        <row r="949">
          <cell r="B949">
            <v>41040</v>
          </cell>
          <cell r="C949">
            <v>30280</v>
          </cell>
        </row>
        <row r="950">
          <cell r="B950">
            <v>41039</v>
          </cell>
          <cell r="C950">
            <v>29440</v>
          </cell>
        </row>
        <row r="951">
          <cell r="B951">
            <v>41038</v>
          </cell>
          <cell r="C951">
            <v>29860</v>
          </cell>
        </row>
        <row r="952">
          <cell r="B952">
            <v>41037</v>
          </cell>
          <cell r="C952">
            <v>30020</v>
          </cell>
        </row>
        <row r="953">
          <cell r="B953">
            <v>41036</v>
          </cell>
          <cell r="C953">
            <v>30680</v>
          </cell>
        </row>
        <row r="954">
          <cell r="B954">
            <v>41033</v>
          </cell>
          <cell r="C954">
            <v>30500</v>
          </cell>
        </row>
        <row r="955">
          <cell r="B955">
            <v>41032</v>
          </cell>
          <cell r="C955">
            <v>29340</v>
          </cell>
        </row>
        <row r="956">
          <cell r="B956">
            <v>41031</v>
          </cell>
          <cell r="C956">
            <v>28980</v>
          </cell>
        </row>
        <row r="957">
          <cell r="B957">
            <v>41029</v>
          </cell>
          <cell r="C957">
            <v>28600</v>
          </cell>
        </row>
        <row r="958">
          <cell r="B958">
            <v>41026</v>
          </cell>
          <cell r="C958">
            <v>28280</v>
          </cell>
        </row>
        <row r="959">
          <cell r="B959">
            <v>41025</v>
          </cell>
          <cell r="C959">
            <v>27900</v>
          </cell>
        </row>
        <row r="960">
          <cell r="B960">
            <v>41024</v>
          </cell>
          <cell r="C960">
            <v>28280</v>
          </cell>
        </row>
        <row r="961">
          <cell r="B961">
            <v>41023</v>
          </cell>
          <cell r="C961">
            <v>28500</v>
          </cell>
        </row>
        <row r="962">
          <cell r="B962">
            <v>41022</v>
          </cell>
          <cell r="C962">
            <v>27840</v>
          </cell>
        </row>
        <row r="963">
          <cell r="B963">
            <v>41019</v>
          </cell>
          <cell r="C963">
            <v>28200</v>
          </cell>
        </row>
        <row r="964">
          <cell r="B964">
            <v>41018</v>
          </cell>
          <cell r="C964">
            <v>27900</v>
          </cell>
        </row>
        <row r="965">
          <cell r="B965">
            <v>41017</v>
          </cell>
          <cell r="C965">
            <v>27980</v>
          </cell>
        </row>
        <row r="966">
          <cell r="B966">
            <v>41016</v>
          </cell>
          <cell r="C966">
            <v>27300</v>
          </cell>
        </row>
        <row r="967">
          <cell r="B967">
            <v>41015</v>
          </cell>
          <cell r="C967">
            <v>27500</v>
          </cell>
        </row>
        <row r="968">
          <cell r="B968">
            <v>41012</v>
          </cell>
          <cell r="C968">
            <v>27100</v>
          </cell>
        </row>
        <row r="969">
          <cell r="B969">
            <v>41011</v>
          </cell>
          <cell r="C969">
            <v>27360</v>
          </cell>
        </row>
        <row r="970">
          <cell r="B970">
            <v>41010</v>
          </cell>
          <cell r="C970">
            <v>27700</v>
          </cell>
        </row>
        <row r="971">
          <cell r="B971">
            <v>41009</v>
          </cell>
          <cell r="C971">
            <v>28100</v>
          </cell>
        </row>
        <row r="972">
          <cell r="B972">
            <v>41008</v>
          </cell>
          <cell r="C972">
            <v>27480</v>
          </cell>
        </row>
        <row r="973">
          <cell r="B973">
            <v>41003</v>
          </cell>
          <cell r="C973">
            <v>27000</v>
          </cell>
        </row>
        <row r="974">
          <cell r="B974">
            <v>41002</v>
          </cell>
          <cell r="C974">
            <v>26300</v>
          </cell>
        </row>
        <row r="975">
          <cell r="B975">
            <v>41001</v>
          </cell>
          <cell r="C975">
            <v>26000</v>
          </cell>
        </row>
        <row r="976">
          <cell r="B976">
            <v>40998</v>
          </cell>
          <cell r="C976">
            <v>25960</v>
          </cell>
        </row>
        <row r="977">
          <cell r="B977">
            <v>40997</v>
          </cell>
          <cell r="C977">
            <v>25440</v>
          </cell>
        </row>
        <row r="978">
          <cell r="B978">
            <v>40996</v>
          </cell>
          <cell r="C978">
            <v>25200</v>
          </cell>
        </row>
        <row r="979">
          <cell r="B979">
            <v>40995</v>
          </cell>
          <cell r="C979">
            <v>25080</v>
          </cell>
        </row>
        <row r="980">
          <cell r="B980">
            <v>40994</v>
          </cell>
          <cell r="C980">
            <v>24900</v>
          </cell>
        </row>
        <row r="981">
          <cell r="B981">
            <v>40991</v>
          </cell>
          <cell r="C981">
            <v>24500</v>
          </cell>
        </row>
        <row r="982">
          <cell r="B982">
            <v>40990</v>
          </cell>
          <cell r="C982">
            <v>24480</v>
          </cell>
        </row>
        <row r="983">
          <cell r="B983">
            <v>40989</v>
          </cell>
          <cell r="C983">
            <v>24380</v>
          </cell>
        </row>
        <row r="984">
          <cell r="B984">
            <v>40988</v>
          </cell>
          <cell r="C984">
            <v>24340</v>
          </cell>
        </row>
        <row r="985">
          <cell r="B985">
            <v>40984</v>
          </cell>
          <cell r="C985">
            <v>24000</v>
          </cell>
        </row>
        <row r="986">
          <cell r="B986">
            <v>40983</v>
          </cell>
          <cell r="C986">
            <v>24660</v>
          </cell>
        </row>
        <row r="987">
          <cell r="B987">
            <v>40982</v>
          </cell>
          <cell r="C987">
            <v>24940</v>
          </cell>
        </row>
        <row r="988">
          <cell r="B988">
            <v>40981</v>
          </cell>
          <cell r="C988">
            <v>25000</v>
          </cell>
        </row>
        <row r="989">
          <cell r="B989">
            <v>40980</v>
          </cell>
          <cell r="C989">
            <v>24900</v>
          </cell>
        </row>
        <row r="990">
          <cell r="B990">
            <v>40977</v>
          </cell>
          <cell r="C990">
            <v>24840</v>
          </cell>
        </row>
        <row r="991">
          <cell r="B991">
            <v>40976</v>
          </cell>
          <cell r="C991">
            <v>24860</v>
          </cell>
        </row>
        <row r="992">
          <cell r="B992">
            <v>40975</v>
          </cell>
          <cell r="C992">
            <v>24600</v>
          </cell>
        </row>
        <row r="993">
          <cell r="B993">
            <v>40974</v>
          </cell>
          <cell r="C993">
            <v>24780</v>
          </cell>
        </row>
        <row r="994">
          <cell r="B994">
            <v>40973</v>
          </cell>
          <cell r="C994">
            <v>24900</v>
          </cell>
        </row>
        <row r="995">
          <cell r="B995">
            <v>40970</v>
          </cell>
          <cell r="C995">
            <v>24980</v>
          </cell>
        </row>
        <row r="996">
          <cell r="B996">
            <v>40969</v>
          </cell>
          <cell r="C996">
            <v>25000</v>
          </cell>
        </row>
        <row r="997">
          <cell r="B997">
            <v>40968</v>
          </cell>
          <cell r="C997">
            <v>25180</v>
          </cell>
        </row>
        <row r="998">
          <cell r="B998">
            <v>40967</v>
          </cell>
          <cell r="C998">
            <v>24760</v>
          </cell>
        </row>
        <row r="999">
          <cell r="B999">
            <v>40966</v>
          </cell>
          <cell r="C999">
            <v>24740</v>
          </cell>
        </row>
        <row r="1000">
          <cell r="B1000">
            <v>40963</v>
          </cell>
          <cell r="C1000">
            <v>25000</v>
          </cell>
        </row>
        <row r="1001">
          <cell r="B1001">
            <v>40962</v>
          </cell>
          <cell r="C1001">
            <v>25000</v>
          </cell>
        </row>
        <row r="1002">
          <cell r="B1002">
            <v>40961</v>
          </cell>
          <cell r="C1002">
            <v>24960</v>
          </cell>
        </row>
        <row r="1003">
          <cell r="B1003">
            <v>40960</v>
          </cell>
          <cell r="C1003">
            <v>25320</v>
          </cell>
        </row>
        <row r="1004">
          <cell r="B1004">
            <v>40959</v>
          </cell>
          <cell r="C1004">
            <v>25400</v>
          </cell>
        </row>
        <row r="1005">
          <cell r="B1005">
            <v>40956</v>
          </cell>
          <cell r="C1005">
            <v>25000</v>
          </cell>
        </row>
        <row r="1006">
          <cell r="B1006">
            <v>40955</v>
          </cell>
          <cell r="C1006">
            <v>25040</v>
          </cell>
        </row>
        <row r="1007">
          <cell r="B1007">
            <v>40954</v>
          </cell>
          <cell r="C1007">
            <v>25020</v>
          </cell>
        </row>
        <row r="1008">
          <cell r="B1008">
            <v>40953</v>
          </cell>
          <cell r="C1008">
            <v>25060</v>
          </cell>
        </row>
        <row r="1009">
          <cell r="B1009">
            <v>40952</v>
          </cell>
          <cell r="C1009">
            <v>25020</v>
          </cell>
        </row>
        <row r="1010">
          <cell r="B1010">
            <v>40949</v>
          </cell>
          <cell r="C1010">
            <v>24920</v>
          </cell>
        </row>
        <row r="1011">
          <cell r="B1011">
            <v>40948</v>
          </cell>
          <cell r="C1011">
            <v>25060</v>
          </cell>
        </row>
        <row r="1012">
          <cell r="B1012">
            <v>40947</v>
          </cell>
          <cell r="C1012">
            <v>25200</v>
          </cell>
        </row>
        <row r="1013">
          <cell r="B1013">
            <v>40946</v>
          </cell>
          <cell r="C1013">
            <v>25120</v>
          </cell>
        </row>
        <row r="1014">
          <cell r="B1014">
            <v>40945</v>
          </cell>
          <cell r="C1014">
            <v>25140</v>
          </cell>
        </row>
        <row r="1015">
          <cell r="B1015">
            <v>40942</v>
          </cell>
          <cell r="C1015">
            <v>25020</v>
          </cell>
        </row>
        <row r="1016">
          <cell r="B1016">
            <v>40941</v>
          </cell>
          <cell r="C1016">
            <v>25500</v>
          </cell>
        </row>
        <row r="1017">
          <cell r="B1017">
            <v>40940</v>
          </cell>
          <cell r="C1017">
            <v>25300</v>
          </cell>
        </row>
        <row r="1018">
          <cell r="B1018">
            <v>40939</v>
          </cell>
          <cell r="C1018">
            <v>24600</v>
          </cell>
        </row>
        <row r="1019">
          <cell r="B1019">
            <v>40938</v>
          </cell>
          <cell r="C1019">
            <v>24520</v>
          </cell>
        </row>
        <row r="1020">
          <cell r="B1020">
            <v>40935</v>
          </cell>
          <cell r="C1020">
            <v>24560</v>
          </cell>
        </row>
        <row r="1021">
          <cell r="B1021">
            <v>40934</v>
          </cell>
          <cell r="C1021">
            <v>24820</v>
          </cell>
        </row>
        <row r="1022">
          <cell r="B1022">
            <v>40933</v>
          </cell>
          <cell r="C1022">
            <v>24600</v>
          </cell>
        </row>
        <row r="1023">
          <cell r="B1023">
            <v>40932</v>
          </cell>
          <cell r="C1023">
            <v>24680</v>
          </cell>
        </row>
        <row r="1024">
          <cell r="B1024">
            <v>40931</v>
          </cell>
          <cell r="C1024">
            <v>25000</v>
          </cell>
        </row>
        <row r="1025">
          <cell r="B1025">
            <v>40928</v>
          </cell>
          <cell r="C1025">
            <v>24960</v>
          </cell>
        </row>
        <row r="1026">
          <cell r="B1026">
            <v>40927</v>
          </cell>
          <cell r="C1026">
            <v>25460</v>
          </cell>
        </row>
        <row r="1027">
          <cell r="B1027">
            <v>40926</v>
          </cell>
          <cell r="C1027">
            <v>25560</v>
          </cell>
        </row>
        <row r="1028">
          <cell r="B1028">
            <v>40925</v>
          </cell>
          <cell r="C1028">
            <v>25400</v>
          </cell>
        </row>
        <row r="1029">
          <cell r="B1029">
            <v>40924</v>
          </cell>
          <cell r="C1029">
            <v>25140</v>
          </cell>
        </row>
        <row r="1030">
          <cell r="B1030">
            <v>40921</v>
          </cell>
          <cell r="C1030">
            <v>25620</v>
          </cell>
        </row>
        <row r="1031">
          <cell r="B1031">
            <v>40920</v>
          </cell>
          <cell r="C1031">
            <v>25980</v>
          </cell>
        </row>
        <row r="1032">
          <cell r="B1032">
            <v>40919</v>
          </cell>
          <cell r="C1032">
            <v>26200</v>
          </cell>
        </row>
        <row r="1033">
          <cell r="B1033">
            <v>40918</v>
          </cell>
          <cell r="C1033">
            <v>26560</v>
          </cell>
        </row>
        <row r="1034">
          <cell r="B1034">
            <v>40914</v>
          </cell>
          <cell r="C1034">
            <v>26400</v>
          </cell>
        </row>
        <row r="1035">
          <cell r="B1035">
            <v>40913</v>
          </cell>
          <cell r="C1035">
            <v>26400</v>
          </cell>
        </row>
        <row r="1036">
          <cell r="B1036">
            <v>40912</v>
          </cell>
          <cell r="C1036">
            <v>26280</v>
          </cell>
        </row>
        <row r="1037">
          <cell r="B1037">
            <v>40911</v>
          </cell>
          <cell r="C1037">
            <v>26000</v>
          </cell>
        </row>
        <row r="1038">
          <cell r="B1038">
            <v>40910</v>
          </cell>
          <cell r="C1038">
            <v>25980</v>
          </cell>
        </row>
        <row r="1039">
          <cell r="B1039">
            <v>40906</v>
          </cell>
          <cell r="C1039">
            <v>25460</v>
          </cell>
        </row>
        <row r="1040">
          <cell r="B1040">
            <v>40905</v>
          </cell>
          <cell r="C1040">
            <v>25500</v>
          </cell>
        </row>
        <row r="1041">
          <cell r="B1041">
            <v>40904</v>
          </cell>
          <cell r="C1041">
            <v>25360</v>
          </cell>
        </row>
        <row r="1042">
          <cell r="B1042">
            <v>40903</v>
          </cell>
          <cell r="C1042">
            <v>25520</v>
          </cell>
        </row>
        <row r="1043">
          <cell r="B1043">
            <v>40900</v>
          </cell>
          <cell r="C1043">
            <v>25500</v>
          </cell>
        </row>
        <row r="1044">
          <cell r="B1044">
            <v>40899</v>
          </cell>
          <cell r="C1044">
            <v>25540</v>
          </cell>
        </row>
        <row r="1045">
          <cell r="B1045">
            <v>40898</v>
          </cell>
          <cell r="C1045">
            <v>24880</v>
          </cell>
        </row>
        <row r="1046">
          <cell r="B1046">
            <v>40897</v>
          </cell>
          <cell r="C1046">
            <v>24500</v>
          </cell>
        </row>
        <row r="1047">
          <cell r="B1047">
            <v>40896</v>
          </cell>
          <cell r="C1047">
            <v>24360</v>
          </cell>
        </row>
        <row r="1048">
          <cell r="B1048">
            <v>40893</v>
          </cell>
          <cell r="C1048">
            <v>24420</v>
          </cell>
        </row>
        <row r="1049">
          <cell r="B1049">
            <v>40892</v>
          </cell>
          <cell r="C1049">
            <v>24300</v>
          </cell>
        </row>
        <row r="1050">
          <cell r="B1050">
            <v>40891</v>
          </cell>
          <cell r="C1050">
            <v>24300</v>
          </cell>
        </row>
        <row r="1051">
          <cell r="B1051">
            <v>40890</v>
          </cell>
          <cell r="C1051">
            <v>24400</v>
          </cell>
        </row>
        <row r="1052">
          <cell r="B1052">
            <v>40889</v>
          </cell>
          <cell r="C1052">
            <v>24500</v>
          </cell>
        </row>
        <row r="1053">
          <cell r="B1053">
            <v>40886</v>
          </cell>
          <cell r="C1053">
            <v>24480</v>
          </cell>
        </row>
        <row r="1054">
          <cell r="B1054">
            <v>40884</v>
          </cell>
          <cell r="C1054">
            <v>24380</v>
          </cell>
        </row>
        <row r="1055">
          <cell r="B1055">
            <v>40883</v>
          </cell>
          <cell r="C1055">
            <v>24040</v>
          </cell>
        </row>
        <row r="1056">
          <cell r="B1056">
            <v>40882</v>
          </cell>
          <cell r="C1056">
            <v>24300</v>
          </cell>
        </row>
        <row r="1057">
          <cell r="B1057">
            <v>40879</v>
          </cell>
          <cell r="C1057">
            <v>24500</v>
          </cell>
        </row>
        <row r="1058">
          <cell r="B1058">
            <v>40878</v>
          </cell>
          <cell r="C1058">
            <v>24000</v>
          </cell>
        </row>
        <row r="1059">
          <cell r="B1059">
            <v>40877</v>
          </cell>
          <cell r="C1059">
            <v>23540</v>
          </cell>
        </row>
        <row r="1060">
          <cell r="B1060">
            <v>40876</v>
          </cell>
          <cell r="C1060">
            <v>23520</v>
          </cell>
        </row>
        <row r="1061">
          <cell r="B1061">
            <v>40875</v>
          </cell>
          <cell r="C1061">
            <v>23920</v>
          </cell>
        </row>
        <row r="1062">
          <cell r="B1062">
            <v>40872</v>
          </cell>
          <cell r="C1062">
            <v>23580</v>
          </cell>
        </row>
        <row r="1063">
          <cell r="B1063">
            <v>40871</v>
          </cell>
          <cell r="C1063">
            <v>23900</v>
          </cell>
        </row>
        <row r="1064">
          <cell r="B1064">
            <v>40870</v>
          </cell>
          <cell r="C1064">
            <v>23940</v>
          </cell>
        </row>
        <row r="1065">
          <cell r="B1065">
            <v>40869</v>
          </cell>
          <cell r="C1065">
            <v>24300</v>
          </cell>
        </row>
        <row r="1066">
          <cell r="B1066">
            <v>40868</v>
          </cell>
          <cell r="C1066">
            <v>24600</v>
          </cell>
        </row>
        <row r="1067">
          <cell r="B1067">
            <v>40865</v>
          </cell>
          <cell r="C1067">
            <v>24640</v>
          </cell>
        </row>
        <row r="1068">
          <cell r="B1068">
            <v>40864</v>
          </cell>
          <cell r="C1068">
            <v>24900</v>
          </cell>
        </row>
        <row r="1069">
          <cell r="B1069">
            <v>40863</v>
          </cell>
          <cell r="C1069">
            <v>25000</v>
          </cell>
        </row>
        <row r="1070">
          <cell r="B1070">
            <v>40862</v>
          </cell>
          <cell r="C1070">
            <v>24300</v>
          </cell>
        </row>
        <row r="1071">
          <cell r="B1071">
            <v>40858</v>
          </cell>
          <cell r="C1071">
            <v>24240</v>
          </cell>
        </row>
        <row r="1072">
          <cell r="B1072">
            <v>40857</v>
          </cell>
          <cell r="C1072">
            <v>24260</v>
          </cell>
        </row>
        <row r="1073">
          <cell r="B1073">
            <v>40856</v>
          </cell>
          <cell r="C1073">
            <v>24220</v>
          </cell>
        </row>
        <row r="1074">
          <cell r="B1074">
            <v>40855</v>
          </cell>
          <cell r="C1074">
            <v>24280</v>
          </cell>
        </row>
        <row r="1075">
          <cell r="B1075">
            <v>40851</v>
          </cell>
          <cell r="C1075">
            <v>24300</v>
          </cell>
        </row>
        <row r="1076">
          <cell r="B1076">
            <v>40850</v>
          </cell>
          <cell r="C1076">
            <v>24160</v>
          </cell>
        </row>
        <row r="1077">
          <cell r="B1077">
            <v>40849</v>
          </cell>
          <cell r="C1077">
            <v>23840</v>
          </cell>
        </row>
        <row r="1078">
          <cell r="B1078">
            <v>40848</v>
          </cell>
          <cell r="C1078">
            <v>23800</v>
          </cell>
        </row>
        <row r="1079">
          <cell r="B1079">
            <v>40847</v>
          </cell>
          <cell r="C1079">
            <v>24000</v>
          </cell>
        </row>
        <row r="1080">
          <cell r="B1080">
            <v>40844</v>
          </cell>
          <cell r="C1080">
            <v>23700</v>
          </cell>
        </row>
        <row r="1081">
          <cell r="B1081">
            <v>40843</v>
          </cell>
          <cell r="C1081">
            <v>23860</v>
          </cell>
        </row>
        <row r="1082">
          <cell r="B1082">
            <v>40842</v>
          </cell>
          <cell r="C1082">
            <v>23940</v>
          </cell>
        </row>
        <row r="1083">
          <cell r="B1083">
            <v>40841</v>
          </cell>
          <cell r="C1083">
            <v>24120</v>
          </cell>
        </row>
        <row r="1084">
          <cell r="B1084">
            <v>40840</v>
          </cell>
          <cell r="C1084">
            <v>24300</v>
          </cell>
        </row>
        <row r="1085">
          <cell r="B1085">
            <v>40837</v>
          </cell>
          <cell r="C1085">
            <v>23620</v>
          </cell>
        </row>
        <row r="1086">
          <cell r="B1086">
            <v>40836</v>
          </cell>
          <cell r="C1086">
            <v>23060</v>
          </cell>
        </row>
        <row r="1087">
          <cell r="B1087">
            <v>40835</v>
          </cell>
          <cell r="C1087">
            <v>22840</v>
          </cell>
        </row>
        <row r="1088">
          <cell r="B1088">
            <v>40834</v>
          </cell>
          <cell r="C1088">
            <v>22800</v>
          </cell>
        </row>
        <row r="1089">
          <cell r="B1089">
            <v>40830</v>
          </cell>
          <cell r="C1089">
            <v>22860</v>
          </cell>
        </row>
        <row r="1090">
          <cell r="B1090">
            <v>40829</v>
          </cell>
          <cell r="C1090">
            <v>22940</v>
          </cell>
        </row>
        <row r="1091">
          <cell r="B1091">
            <v>40828</v>
          </cell>
          <cell r="C1091">
            <v>22960</v>
          </cell>
        </row>
        <row r="1092">
          <cell r="B1092">
            <v>40827</v>
          </cell>
          <cell r="C1092">
            <v>23000</v>
          </cell>
        </row>
        <row r="1093">
          <cell r="B1093">
            <v>40826</v>
          </cell>
          <cell r="C1093">
            <v>23140</v>
          </cell>
        </row>
        <row r="1094">
          <cell r="B1094">
            <v>40823</v>
          </cell>
          <cell r="C1094">
            <v>23080</v>
          </cell>
        </row>
        <row r="1095">
          <cell r="B1095">
            <v>40822</v>
          </cell>
          <cell r="C1095">
            <v>22900</v>
          </cell>
        </row>
        <row r="1096">
          <cell r="B1096">
            <v>40821</v>
          </cell>
          <cell r="C1096">
            <v>22800</v>
          </cell>
        </row>
        <row r="1097">
          <cell r="B1097">
            <v>40820</v>
          </cell>
          <cell r="C1097">
            <v>22800</v>
          </cell>
        </row>
        <row r="1098">
          <cell r="B1098">
            <v>40819</v>
          </cell>
          <cell r="C1098">
            <v>23120</v>
          </cell>
        </row>
        <row r="1099">
          <cell r="B1099">
            <v>40816</v>
          </cell>
          <cell r="C1099">
            <v>22960</v>
          </cell>
        </row>
        <row r="1100">
          <cell r="B1100">
            <v>40815</v>
          </cell>
          <cell r="C1100">
            <v>22840</v>
          </cell>
        </row>
        <row r="1101">
          <cell r="B1101">
            <v>40814</v>
          </cell>
          <cell r="C1101">
            <v>22900</v>
          </cell>
        </row>
        <row r="1102">
          <cell r="B1102">
            <v>40813</v>
          </cell>
          <cell r="C1102">
            <v>22800</v>
          </cell>
        </row>
        <row r="1103">
          <cell r="B1103">
            <v>40812</v>
          </cell>
          <cell r="C1103">
            <v>23000</v>
          </cell>
        </row>
        <row r="1104">
          <cell r="B1104">
            <v>40809</v>
          </cell>
          <cell r="C1104">
            <v>23500</v>
          </cell>
        </row>
        <row r="1105">
          <cell r="B1105">
            <v>40808</v>
          </cell>
          <cell r="C1105">
            <v>23500</v>
          </cell>
        </row>
        <row r="1106">
          <cell r="B1106">
            <v>40807</v>
          </cell>
          <cell r="C1106">
            <v>24000</v>
          </cell>
        </row>
        <row r="1107">
          <cell r="B1107">
            <v>40806</v>
          </cell>
          <cell r="C1107">
            <v>23900</v>
          </cell>
        </row>
        <row r="1108">
          <cell r="B1108">
            <v>40805</v>
          </cell>
          <cell r="C1108">
            <v>23980</v>
          </cell>
        </row>
        <row r="1109">
          <cell r="B1109">
            <v>40802</v>
          </cell>
          <cell r="C1109">
            <v>23840</v>
          </cell>
        </row>
        <row r="1110">
          <cell r="B1110">
            <v>40801</v>
          </cell>
          <cell r="C1110">
            <v>23220</v>
          </cell>
        </row>
        <row r="1111">
          <cell r="B1111">
            <v>40800</v>
          </cell>
          <cell r="C1111">
            <v>22880</v>
          </cell>
        </row>
        <row r="1112">
          <cell r="B1112">
            <v>40799</v>
          </cell>
          <cell r="C1112">
            <v>22860</v>
          </cell>
        </row>
        <row r="1113">
          <cell r="B1113">
            <v>40798</v>
          </cell>
          <cell r="C1113">
            <v>23000</v>
          </cell>
        </row>
        <row r="1114">
          <cell r="B1114">
            <v>40795</v>
          </cell>
          <cell r="C1114">
            <v>23000</v>
          </cell>
        </row>
        <row r="1115">
          <cell r="B1115">
            <v>40794</v>
          </cell>
          <cell r="C1115">
            <v>23460</v>
          </cell>
        </row>
        <row r="1116">
          <cell r="B1116">
            <v>40793</v>
          </cell>
          <cell r="C1116">
            <v>23300</v>
          </cell>
        </row>
        <row r="1117">
          <cell r="B1117">
            <v>40792</v>
          </cell>
          <cell r="C1117">
            <v>23000</v>
          </cell>
        </row>
        <row r="1118">
          <cell r="B1118">
            <v>40791</v>
          </cell>
          <cell r="C1118">
            <v>22480</v>
          </cell>
        </row>
        <row r="1119">
          <cell r="B1119">
            <v>40788</v>
          </cell>
          <cell r="C1119">
            <v>23000</v>
          </cell>
        </row>
        <row r="1120">
          <cell r="B1120">
            <v>40787</v>
          </cell>
          <cell r="C1120">
            <v>23040</v>
          </cell>
        </row>
        <row r="1121">
          <cell r="B1121">
            <v>40786</v>
          </cell>
          <cell r="C1121">
            <v>23460</v>
          </cell>
        </row>
        <row r="1122">
          <cell r="B1122">
            <v>40785</v>
          </cell>
          <cell r="C1122">
            <v>23820</v>
          </cell>
        </row>
        <row r="1123">
          <cell r="B1123">
            <v>40784</v>
          </cell>
          <cell r="C1123">
            <v>24240</v>
          </cell>
        </row>
        <row r="1124">
          <cell r="B1124">
            <v>40781</v>
          </cell>
          <cell r="C1124">
            <v>24240</v>
          </cell>
        </row>
        <row r="1125">
          <cell r="B1125">
            <v>40780</v>
          </cell>
          <cell r="C1125">
            <v>24160</v>
          </cell>
        </row>
        <row r="1126">
          <cell r="B1126">
            <v>40779</v>
          </cell>
          <cell r="C1126">
            <v>24400</v>
          </cell>
        </row>
        <row r="1127">
          <cell r="B1127">
            <v>40778</v>
          </cell>
          <cell r="C1127">
            <v>24100</v>
          </cell>
        </row>
        <row r="1128">
          <cell r="B1128">
            <v>40777</v>
          </cell>
          <cell r="C1128">
            <v>23340</v>
          </cell>
        </row>
        <row r="1129">
          <cell r="B1129">
            <v>40774</v>
          </cell>
          <cell r="C1129">
            <v>23700</v>
          </cell>
        </row>
        <row r="1130">
          <cell r="B1130">
            <v>40773</v>
          </cell>
          <cell r="C1130">
            <v>23900</v>
          </cell>
        </row>
        <row r="1131">
          <cell r="B1131">
            <v>40772</v>
          </cell>
          <cell r="C1131">
            <v>23840</v>
          </cell>
        </row>
        <row r="1132">
          <cell r="B1132">
            <v>40771</v>
          </cell>
          <cell r="C1132">
            <v>23920</v>
          </cell>
        </row>
        <row r="1133">
          <cell r="B1133">
            <v>40767</v>
          </cell>
          <cell r="C1133">
            <v>23100</v>
          </cell>
        </row>
        <row r="1134">
          <cell r="B1134">
            <v>40766</v>
          </cell>
          <cell r="C1134">
            <v>24000</v>
          </cell>
        </row>
        <row r="1135">
          <cell r="B1135">
            <v>40765</v>
          </cell>
          <cell r="C1135">
            <v>24000</v>
          </cell>
        </row>
        <row r="1136">
          <cell r="B1136">
            <v>40764</v>
          </cell>
          <cell r="C1136">
            <v>23980</v>
          </cell>
        </row>
        <row r="1137">
          <cell r="B1137">
            <v>40763</v>
          </cell>
          <cell r="C1137">
            <v>23880</v>
          </cell>
        </row>
        <row r="1138">
          <cell r="B1138">
            <v>40760</v>
          </cell>
          <cell r="C1138">
            <v>24000</v>
          </cell>
        </row>
        <row r="1139">
          <cell r="B1139">
            <v>40759</v>
          </cell>
          <cell r="C1139">
            <v>24100</v>
          </cell>
        </row>
        <row r="1140">
          <cell r="B1140">
            <v>40758</v>
          </cell>
          <cell r="C1140">
            <v>24100</v>
          </cell>
        </row>
        <row r="1141">
          <cell r="B1141">
            <v>40757</v>
          </cell>
          <cell r="C1141">
            <v>24100</v>
          </cell>
        </row>
        <row r="1142">
          <cell r="B1142">
            <v>40756</v>
          </cell>
          <cell r="C1142">
            <v>24060</v>
          </cell>
        </row>
        <row r="1143">
          <cell r="B1143">
            <v>40753</v>
          </cell>
          <cell r="C1143">
            <v>23800</v>
          </cell>
        </row>
        <row r="1144">
          <cell r="B1144">
            <v>40752</v>
          </cell>
          <cell r="C1144">
            <v>23600</v>
          </cell>
        </row>
        <row r="1145">
          <cell r="B1145">
            <v>40751</v>
          </cell>
          <cell r="C1145">
            <v>22700</v>
          </cell>
        </row>
        <row r="1146">
          <cell r="B1146">
            <v>40750</v>
          </cell>
          <cell r="C1146">
            <v>23400</v>
          </cell>
        </row>
        <row r="1147">
          <cell r="B1147">
            <v>40749</v>
          </cell>
          <cell r="C1147">
            <v>22940</v>
          </cell>
        </row>
        <row r="1148">
          <cell r="B1148">
            <v>40746</v>
          </cell>
          <cell r="C1148">
            <v>23000</v>
          </cell>
        </row>
        <row r="1149">
          <cell r="B1149">
            <v>40745</v>
          </cell>
          <cell r="C1149">
            <v>23080</v>
          </cell>
        </row>
        <row r="1150">
          <cell r="B1150">
            <v>40743</v>
          </cell>
          <cell r="C1150">
            <v>22200</v>
          </cell>
        </row>
        <row r="1151">
          <cell r="B1151">
            <v>40742</v>
          </cell>
          <cell r="C1151">
            <v>21360</v>
          </cell>
        </row>
        <row r="1152">
          <cell r="B1152">
            <v>40739</v>
          </cell>
          <cell r="C1152">
            <v>21100</v>
          </cell>
        </row>
        <row r="1153">
          <cell r="B1153">
            <v>40738</v>
          </cell>
          <cell r="C1153">
            <v>21420</v>
          </cell>
        </row>
        <row r="1154">
          <cell r="B1154">
            <v>40737</v>
          </cell>
          <cell r="C1154">
            <v>22000</v>
          </cell>
        </row>
        <row r="1155">
          <cell r="B1155">
            <v>40736</v>
          </cell>
          <cell r="C1155">
            <v>22020</v>
          </cell>
        </row>
        <row r="1156">
          <cell r="B1156">
            <v>40735</v>
          </cell>
          <cell r="C1156">
            <v>22300</v>
          </cell>
        </row>
        <row r="1157">
          <cell r="B1157">
            <v>40732</v>
          </cell>
          <cell r="C1157">
            <v>23000</v>
          </cell>
        </row>
        <row r="1158">
          <cell r="B1158">
            <v>40731</v>
          </cell>
          <cell r="C1158">
            <v>23540</v>
          </cell>
        </row>
        <row r="1159">
          <cell r="B1159">
            <v>40730</v>
          </cell>
          <cell r="C1159">
            <v>23720</v>
          </cell>
        </row>
        <row r="1160">
          <cell r="B1160">
            <v>40729</v>
          </cell>
          <cell r="C1160">
            <v>23980</v>
          </cell>
        </row>
        <row r="1161">
          <cell r="B1161">
            <v>40725</v>
          </cell>
          <cell r="C1161">
            <v>23980</v>
          </cell>
        </row>
        <row r="1162">
          <cell r="B1162">
            <v>40724</v>
          </cell>
          <cell r="C1162">
            <v>24300</v>
          </cell>
        </row>
        <row r="1163">
          <cell r="B1163">
            <v>40723</v>
          </cell>
          <cell r="C1163">
            <v>26000</v>
          </cell>
        </row>
        <row r="1164">
          <cell r="B1164">
            <v>40722</v>
          </cell>
          <cell r="C1164">
            <v>26080</v>
          </cell>
        </row>
        <row r="1165">
          <cell r="B1165">
            <v>40718</v>
          </cell>
          <cell r="C1165">
            <v>26100</v>
          </cell>
        </row>
        <row r="1166">
          <cell r="B1166">
            <v>40717</v>
          </cell>
          <cell r="C1166">
            <v>26000</v>
          </cell>
        </row>
        <row r="1167">
          <cell r="B1167">
            <v>40716</v>
          </cell>
          <cell r="C1167">
            <v>26100</v>
          </cell>
        </row>
        <row r="1168">
          <cell r="B1168">
            <v>40715</v>
          </cell>
          <cell r="C1168">
            <v>26000</v>
          </cell>
        </row>
        <row r="1169">
          <cell r="B1169">
            <v>40714</v>
          </cell>
          <cell r="C1169">
            <v>26080</v>
          </cell>
        </row>
        <row r="1170">
          <cell r="B1170">
            <v>40711</v>
          </cell>
          <cell r="C1170">
            <v>26000</v>
          </cell>
        </row>
        <row r="1171">
          <cell r="B1171">
            <v>40710</v>
          </cell>
          <cell r="C1171">
            <v>26240</v>
          </cell>
        </row>
        <row r="1172">
          <cell r="B1172">
            <v>40709</v>
          </cell>
          <cell r="C1172">
            <v>26300</v>
          </cell>
        </row>
        <row r="1173">
          <cell r="B1173">
            <v>40708</v>
          </cell>
          <cell r="C1173">
            <v>26280</v>
          </cell>
        </row>
        <row r="1174">
          <cell r="B1174">
            <v>40707</v>
          </cell>
          <cell r="C1174">
            <v>26320</v>
          </cell>
        </row>
        <row r="1175">
          <cell r="B1175">
            <v>40704</v>
          </cell>
          <cell r="C1175">
            <v>26380</v>
          </cell>
        </row>
        <row r="1176">
          <cell r="B1176">
            <v>40703</v>
          </cell>
          <cell r="C1176">
            <v>26600</v>
          </cell>
        </row>
        <row r="1177">
          <cell r="B1177">
            <v>40702</v>
          </cell>
          <cell r="C1177">
            <v>26600</v>
          </cell>
        </row>
        <row r="1178">
          <cell r="B1178">
            <v>40701</v>
          </cell>
          <cell r="C1178">
            <v>26700</v>
          </cell>
        </row>
        <row r="1179">
          <cell r="B1179">
            <v>40697</v>
          </cell>
          <cell r="C1179">
            <v>26700</v>
          </cell>
        </row>
        <row r="1180">
          <cell r="B1180">
            <v>40696</v>
          </cell>
          <cell r="C1180">
            <v>26720</v>
          </cell>
        </row>
        <row r="1181">
          <cell r="B1181">
            <v>40695</v>
          </cell>
          <cell r="C1181">
            <v>26640</v>
          </cell>
        </row>
        <row r="1182">
          <cell r="B1182">
            <v>40694</v>
          </cell>
          <cell r="C1182">
            <v>26300</v>
          </cell>
        </row>
        <row r="1183">
          <cell r="B1183">
            <v>40693</v>
          </cell>
          <cell r="C1183">
            <v>26200</v>
          </cell>
        </row>
        <row r="1184">
          <cell r="B1184">
            <v>40690</v>
          </cell>
          <cell r="C1184">
            <v>26360</v>
          </cell>
        </row>
        <row r="1185">
          <cell r="B1185">
            <v>40689</v>
          </cell>
          <cell r="C1185">
            <v>26400</v>
          </cell>
        </row>
        <row r="1186">
          <cell r="B1186">
            <v>40688</v>
          </cell>
          <cell r="C1186">
            <v>26000</v>
          </cell>
        </row>
        <row r="1187">
          <cell r="B1187">
            <v>40687</v>
          </cell>
          <cell r="C1187">
            <v>26000</v>
          </cell>
        </row>
        <row r="1188">
          <cell r="B1188">
            <v>40686</v>
          </cell>
          <cell r="C1188">
            <v>26000</v>
          </cell>
        </row>
        <row r="1189">
          <cell r="B1189">
            <v>40683</v>
          </cell>
          <cell r="C1189">
            <v>26000</v>
          </cell>
        </row>
        <row r="1190">
          <cell r="B1190">
            <v>40682</v>
          </cell>
          <cell r="C1190">
            <v>26000</v>
          </cell>
        </row>
        <row r="1191">
          <cell r="B1191">
            <v>40681</v>
          </cell>
          <cell r="C1191">
            <v>26200</v>
          </cell>
        </row>
        <row r="1192">
          <cell r="B1192">
            <v>40680</v>
          </cell>
          <cell r="C1192">
            <v>26600</v>
          </cell>
        </row>
        <row r="1193">
          <cell r="B1193">
            <v>40679</v>
          </cell>
          <cell r="C1193">
            <v>26700</v>
          </cell>
        </row>
        <row r="1194">
          <cell r="B1194">
            <v>40676</v>
          </cell>
          <cell r="C1194">
            <v>26900</v>
          </cell>
        </row>
        <row r="1195">
          <cell r="B1195">
            <v>40675</v>
          </cell>
          <cell r="C1195">
            <v>26540</v>
          </cell>
        </row>
        <row r="1196">
          <cell r="B1196">
            <v>40674</v>
          </cell>
          <cell r="C1196">
            <v>26920</v>
          </cell>
        </row>
        <row r="1197">
          <cell r="B1197">
            <v>40673</v>
          </cell>
          <cell r="C1197">
            <v>26520</v>
          </cell>
        </row>
        <row r="1198">
          <cell r="B1198">
            <v>40672</v>
          </cell>
          <cell r="C1198">
            <v>26380</v>
          </cell>
        </row>
        <row r="1199">
          <cell r="B1199">
            <v>40669</v>
          </cell>
          <cell r="C1199">
            <v>26160</v>
          </cell>
        </row>
        <row r="1200">
          <cell r="B1200">
            <v>40668</v>
          </cell>
          <cell r="C1200">
            <v>26380</v>
          </cell>
        </row>
        <row r="1201">
          <cell r="B1201">
            <v>40667</v>
          </cell>
          <cell r="C1201">
            <v>26980</v>
          </cell>
        </row>
        <row r="1202">
          <cell r="B1202">
            <v>40666</v>
          </cell>
          <cell r="C1202">
            <v>27040</v>
          </cell>
        </row>
        <row r="1203">
          <cell r="B1203">
            <v>40665</v>
          </cell>
          <cell r="C1203">
            <v>27180</v>
          </cell>
        </row>
        <row r="1204">
          <cell r="B1204">
            <v>40662</v>
          </cell>
          <cell r="C1204">
            <v>27200</v>
          </cell>
        </row>
        <row r="1205">
          <cell r="B1205">
            <v>40661</v>
          </cell>
          <cell r="C1205">
            <v>27380</v>
          </cell>
        </row>
        <row r="1206">
          <cell r="B1206">
            <v>40660</v>
          </cell>
          <cell r="C1206">
            <v>27300</v>
          </cell>
        </row>
        <row r="1207">
          <cell r="B1207">
            <v>40659</v>
          </cell>
          <cell r="C1207">
            <v>27360</v>
          </cell>
        </row>
        <row r="1208">
          <cell r="B1208">
            <v>40658</v>
          </cell>
          <cell r="C1208">
            <v>27200</v>
          </cell>
        </row>
        <row r="1209">
          <cell r="B1209">
            <v>40653</v>
          </cell>
          <cell r="C1209">
            <v>27800</v>
          </cell>
        </row>
        <row r="1210">
          <cell r="B1210">
            <v>40652</v>
          </cell>
          <cell r="C1210">
            <v>27800</v>
          </cell>
        </row>
        <row r="1211">
          <cell r="B1211">
            <v>40651</v>
          </cell>
          <cell r="C1211">
            <v>27840</v>
          </cell>
        </row>
        <row r="1212">
          <cell r="B1212">
            <v>40648</v>
          </cell>
          <cell r="C1212">
            <v>27840</v>
          </cell>
        </row>
        <row r="1213">
          <cell r="B1213">
            <v>40647</v>
          </cell>
          <cell r="C1213">
            <v>27840</v>
          </cell>
        </row>
        <row r="1214">
          <cell r="B1214">
            <v>40646</v>
          </cell>
          <cell r="C1214">
            <v>27860</v>
          </cell>
        </row>
        <row r="1215">
          <cell r="B1215">
            <v>40645</v>
          </cell>
          <cell r="C1215">
            <v>28460</v>
          </cell>
        </row>
        <row r="1216">
          <cell r="B1216">
            <v>40644</v>
          </cell>
          <cell r="C1216">
            <v>28240</v>
          </cell>
        </row>
        <row r="1217">
          <cell r="B1217">
            <v>40641</v>
          </cell>
          <cell r="C1217">
            <v>27700</v>
          </cell>
        </row>
        <row r="1218">
          <cell r="B1218">
            <v>40640</v>
          </cell>
          <cell r="C1218">
            <v>27700</v>
          </cell>
        </row>
        <row r="1219">
          <cell r="B1219">
            <v>40639</v>
          </cell>
          <cell r="C1219">
            <v>27400</v>
          </cell>
        </row>
        <row r="1220">
          <cell r="B1220">
            <v>40638</v>
          </cell>
          <cell r="C1220">
            <v>27500</v>
          </cell>
        </row>
        <row r="1221">
          <cell r="B1221">
            <v>40637</v>
          </cell>
          <cell r="C1221">
            <v>27240</v>
          </cell>
        </row>
        <row r="1222">
          <cell r="B1222">
            <v>40634</v>
          </cell>
          <cell r="C1222">
            <v>27240</v>
          </cell>
        </row>
        <row r="1223">
          <cell r="B1223">
            <v>40633</v>
          </cell>
          <cell r="C1223">
            <v>27300</v>
          </cell>
        </row>
        <row r="1224">
          <cell r="B1224">
            <v>40632</v>
          </cell>
          <cell r="C1224">
            <v>27180</v>
          </cell>
        </row>
        <row r="1225">
          <cell r="B1225">
            <v>40631</v>
          </cell>
          <cell r="C1225">
            <v>27400</v>
          </cell>
        </row>
        <row r="1226">
          <cell r="B1226">
            <v>40630</v>
          </cell>
          <cell r="C1226">
            <v>27520</v>
          </cell>
        </row>
        <row r="1227">
          <cell r="B1227">
            <v>40627</v>
          </cell>
          <cell r="C1227">
            <v>27860</v>
          </cell>
        </row>
        <row r="1228">
          <cell r="B1228">
            <v>40626</v>
          </cell>
          <cell r="C1228">
            <v>27900</v>
          </cell>
        </row>
        <row r="1229">
          <cell r="B1229">
            <v>40625</v>
          </cell>
          <cell r="C1229">
            <v>27020</v>
          </cell>
        </row>
        <row r="1230">
          <cell r="B1230">
            <v>40624</v>
          </cell>
          <cell r="C1230">
            <v>26900</v>
          </cell>
        </row>
        <row r="1231">
          <cell r="B1231">
            <v>40620</v>
          </cell>
          <cell r="C1231">
            <v>26520</v>
          </cell>
        </row>
        <row r="1232">
          <cell r="B1232">
            <v>40619</v>
          </cell>
          <cell r="C1232">
            <v>26300</v>
          </cell>
        </row>
        <row r="1233">
          <cell r="B1233">
            <v>40618</v>
          </cell>
          <cell r="C1233">
            <v>25020</v>
          </cell>
        </row>
        <row r="1234">
          <cell r="B1234">
            <v>40617</v>
          </cell>
          <cell r="C1234">
            <v>24880</v>
          </cell>
        </row>
        <row r="1235">
          <cell r="B1235">
            <v>40616</v>
          </cell>
          <cell r="C1235">
            <v>25580</v>
          </cell>
        </row>
        <row r="1236">
          <cell r="B1236">
            <v>40613</v>
          </cell>
          <cell r="C1236">
            <v>25200</v>
          </cell>
        </row>
        <row r="1237">
          <cell r="B1237">
            <v>40612</v>
          </cell>
          <cell r="C1237">
            <v>25480</v>
          </cell>
        </row>
        <row r="1238">
          <cell r="B1238">
            <v>40611</v>
          </cell>
          <cell r="C1238">
            <v>25420</v>
          </cell>
        </row>
        <row r="1239">
          <cell r="B1239">
            <v>40610</v>
          </cell>
          <cell r="C1239">
            <v>25400</v>
          </cell>
        </row>
        <row r="1240">
          <cell r="B1240">
            <v>40609</v>
          </cell>
          <cell r="C1240">
            <v>25380</v>
          </cell>
        </row>
        <row r="1241">
          <cell r="B1241">
            <v>40606</v>
          </cell>
          <cell r="C1241">
            <v>25200</v>
          </cell>
        </row>
        <row r="1242">
          <cell r="B1242">
            <v>40605</v>
          </cell>
          <cell r="C1242">
            <v>25180</v>
          </cell>
        </row>
        <row r="1243">
          <cell r="B1243">
            <v>40604</v>
          </cell>
          <cell r="C1243">
            <v>25180</v>
          </cell>
        </row>
        <row r="1244">
          <cell r="B1244">
            <v>40603</v>
          </cell>
          <cell r="C1244">
            <v>25200</v>
          </cell>
        </row>
        <row r="1245">
          <cell r="B1245">
            <v>40602</v>
          </cell>
          <cell r="C1245">
            <v>25500</v>
          </cell>
        </row>
        <row r="1246">
          <cell r="B1246">
            <v>40599</v>
          </cell>
          <cell r="C1246">
            <v>24700</v>
          </cell>
        </row>
        <row r="1247">
          <cell r="B1247">
            <v>40598</v>
          </cell>
          <cell r="C1247">
            <v>24340</v>
          </cell>
        </row>
        <row r="1248">
          <cell r="B1248">
            <v>40597</v>
          </cell>
          <cell r="C1248">
            <v>23760</v>
          </cell>
        </row>
        <row r="1249">
          <cell r="B1249">
            <v>40596</v>
          </cell>
          <cell r="C1249">
            <v>23500</v>
          </cell>
        </row>
        <row r="1250">
          <cell r="B1250">
            <v>40595</v>
          </cell>
          <cell r="C1250">
            <v>23380</v>
          </cell>
        </row>
        <row r="1251">
          <cell r="B1251">
            <v>40592</v>
          </cell>
          <cell r="C1251">
            <v>23220</v>
          </cell>
        </row>
        <row r="1252">
          <cell r="B1252">
            <v>40591</v>
          </cell>
          <cell r="C1252">
            <v>23500</v>
          </cell>
        </row>
        <row r="1253">
          <cell r="B1253">
            <v>40590</v>
          </cell>
          <cell r="C1253">
            <v>23800</v>
          </cell>
        </row>
        <row r="1254">
          <cell r="B1254">
            <v>40589</v>
          </cell>
          <cell r="C1254">
            <v>23580</v>
          </cell>
        </row>
        <row r="1255">
          <cell r="B1255">
            <v>40588</v>
          </cell>
          <cell r="C1255">
            <v>23660</v>
          </cell>
        </row>
        <row r="1256">
          <cell r="B1256">
            <v>40585</v>
          </cell>
          <cell r="C1256">
            <v>23500</v>
          </cell>
        </row>
        <row r="1257">
          <cell r="B1257">
            <v>40584</v>
          </cell>
          <cell r="C1257">
            <v>23480</v>
          </cell>
        </row>
        <row r="1258">
          <cell r="B1258">
            <v>40583</v>
          </cell>
          <cell r="C1258">
            <v>23500</v>
          </cell>
        </row>
        <row r="1259">
          <cell r="B1259">
            <v>40582</v>
          </cell>
          <cell r="C1259">
            <v>23400</v>
          </cell>
        </row>
        <row r="1260">
          <cell r="B1260">
            <v>40581</v>
          </cell>
          <cell r="C1260">
            <v>23400</v>
          </cell>
        </row>
        <row r="1261">
          <cell r="B1261">
            <v>40578</v>
          </cell>
          <cell r="C1261">
            <v>23300</v>
          </cell>
        </row>
        <row r="1262">
          <cell r="B1262">
            <v>40577</v>
          </cell>
          <cell r="C1262">
            <v>23300</v>
          </cell>
        </row>
        <row r="1263">
          <cell r="B1263">
            <v>40576</v>
          </cell>
          <cell r="C1263">
            <v>23200</v>
          </cell>
        </row>
        <row r="1264">
          <cell r="B1264">
            <v>40575</v>
          </cell>
          <cell r="C1264">
            <v>23200</v>
          </cell>
        </row>
        <row r="1265">
          <cell r="B1265">
            <v>40574</v>
          </cell>
          <cell r="C1265">
            <v>23000</v>
          </cell>
        </row>
        <row r="1266">
          <cell r="B1266">
            <v>40571</v>
          </cell>
          <cell r="C1266">
            <v>23300</v>
          </cell>
        </row>
        <row r="1267">
          <cell r="B1267">
            <v>40570</v>
          </cell>
          <cell r="C1267">
            <v>23500</v>
          </cell>
        </row>
        <row r="1268">
          <cell r="B1268">
            <v>40569</v>
          </cell>
          <cell r="C1268">
            <v>23160</v>
          </cell>
        </row>
        <row r="1269">
          <cell r="B1269">
            <v>40568</v>
          </cell>
          <cell r="C1269">
            <v>23400</v>
          </cell>
        </row>
        <row r="1270">
          <cell r="B1270">
            <v>40567</v>
          </cell>
          <cell r="C1270">
            <v>23480</v>
          </cell>
        </row>
        <row r="1271">
          <cell r="B1271">
            <v>40564</v>
          </cell>
          <cell r="C1271">
            <v>23300</v>
          </cell>
        </row>
        <row r="1272">
          <cell r="B1272">
            <v>40563</v>
          </cell>
          <cell r="C1272">
            <v>22800</v>
          </cell>
        </row>
        <row r="1273">
          <cell r="B1273">
            <v>40562</v>
          </cell>
          <cell r="C1273">
            <v>23520</v>
          </cell>
        </row>
        <row r="1274">
          <cell r="B1274">
            <v>40561</v>
          </cell>
          <cell r="C1274">
            <v>23840</v>
          </cell>
        </row>
        <row r="1275">
          <cell r="B1275">
            <v>40560</v>
          </cell>
          <cell r="C1275">
            <v>23780</v>
          </cell>
        </row>
        <row r="1276">
          <cell r="B1276">
            <v>40557</v>
          </cell>
          <cell r="C1276">
            <v>23780</v>
          </cell>
        </row>
        <row r="1277">
          <cell r="B1277">
            <v>40556</v>
          </cell>
          <cell r="C1277">
            <v>23760</v>
          </cell>
        </row>
        <row r="1278">
          <cell r="B1278">
            <v>40555</v>
          </cell>
          <cell r="C1278">
            <v>23500</v>
          </cell>
        </row>
        <row r="1279">
          <cell r="B1279">
            <v>40554</v>
          </cell>
          <cell r="C1279">
            <v>23320</v>
          </cell>
        </row>
        <row r="1280">
          <cell r="B1280">
            <v>40550</v>
          </cell>
          <cell r="C1280">
            <v>23800</v>
          </cell>
        </row>
        <row r="1281">
          <cell r="B1281">
            <v>40549</v>
          </cell>
          <cell r="C1281">
            <v>23000</v>
          </cell>
        </row>
        <row r="1282">
          <cell r="B1282">
            <v>40548</v>
          </cell>
          <cell r="C1282">
            <v>23300</v>
          </cell>
        </row>
        <row r="1283">
          <cell r="B1283">
            <v>40547</v>
          </cell>
          <cell r="C1283">
            <v>23300</v>
          </cell>
        </row>
        <row r="1284">
          <cell r="B1284">
            <v>40546</v>
          </cell>
          <cell r="C1284">
            <v>22900</v>
          </cell>
        </row>
        <row r="1285">
          <cell r="B1285">
            <v>40542</v>
          </cell>
          <cell r="C1285">
            <v>23360</v>
          </cell>
        </row>
        <row r="1286">
          <cell r="B1286">
            <v>40541</v>
          </cell>
          <cell r="C1286">
            <v>23780</v>
          </cell>
        </row>
        <row r="1287">
          <cell r="B1287">
            <v>40540</v>
          </cell>
          <cell r="C1287">
            <v>23800</v>
          </cell>
        </row>
        <row r="1288">
          <cell r="B1288">
            <v>40539</v>
          </cell>
          <cell r="C1288">
            <v>23800</v>
          </cell>
        </row>
        <row r="1289">
          <cell r="B1289">
            <v>40536</v>
          </cell>
          <cell r="C1289">
            <v>23780</v>
          </cell>
        </row>
        <row r="1290">
          <cell r="B1290">
            <v>40535</v>
          </cell>
          <cell r="C1290">
            <v>23960</v>
          </cell>
        </row>
        <row r="1291">
          <cell r="B1291">
            <v>40534</v>
          </cell>
          <cell r="C1291">
            <v>23780</v>
          </cell>
        </row>
        <row r="1292">
          <cell r="B1292">
            <v>40533</v>
          </cell>
          <cell r="C1292">
            <v>23680</v>
          </cell>
        </row>
        <row r="1293">
          <cell r="B1293">
            <v>40532</v>
          </cell>
          <cell r="C1293">
            <v>23780</v>
          </cell>
        </row>
        <row r="1294">
          <cell r="B1294">
            <v>40529</v>
          </cell>
          <cell r="C1294">
            <v>23800</v>
          </cell>
        </row>
        <row r="1295">
          <cell r="B1295">
            <v>40528</v>
          </cell>
          <cell r="C1295">
            <v>23680</v>
          </cell>
        </row>
        <row r="1296">
          <cell r="B1296">
            <v>40527</v>
          </cell>
          <cell r="C1296">
            <v>23720</v>
          </cell>
        </row>
        <row r="1297">
          <cell r="B1297">
            <v>40526</v>
          </cell>
          <cell r="C1297">
            <v>23800</v>
          </cell>
        </row>
        <row r="1298">
          <cell r="B1298">
            <v>40525</v>
          </cell>
          <cell r="C1298">
            <v>23860</v>
          </cell>
        </row>
        <row r="1299">
          <cell r="B1299">
            <v>40522</v>
          </cell>
          <cell r="C1299">
            <v>23720</v>
          </cell>
        </row>
        <row r="1300">
          <cell r="B1300">
            <v>40521</v>
          </cell>
          <cell r="C1300">
            <v>23820</v>
          </cell>
        </row>
        <row r="1301">
          <cell r="B1301">
            <v>40519</v>
          </cell>
          <cell r="C1301">
            <v>23800</v>
          </cell>
        </row>
        <row r="1302">
          <cell r="B1302">
            <v>40518</v>
          </cell>
          <cell r="C1302">
            <v>23780</v>
          </cell>
        </row>
        <row r="1303">
          <cell r="B1303">
            <v>40515</v>
          </cell>
          <cell r="C1303">
            <v>23700</v>
          </cell>
        </row>
        <row r="1304">
          <cell r="B1304">
            <v>40514</v>
          </cell>
          <cell r="C1304">
            <v>23600</v>
          </cell>
        </row>
        <row r="1305">
          <cell r="B1305">
            <v>40513</v>
          </cell>
          <cell r="C1305">
            <v>23460</v>
          </cell>
        </row>
        <row r="1306">
          <cell r="B1306">
            <v>40512</v>
          </cell>
          <cell r="C1306">
            <v>23800</v>
          </cell>
        </row>
        <row r="1307">
          <cell r="B1307">
            <v>40511</v>
          </cell>
          <cell r="C1307">
            <v>23300</v>
          </cell>
        </row>
        <row r="1308">
          <cell r="B1308">
            <v>40508</v>
          </cell>
          <cell r="C1308">
            <v>23000</v>
          </cell>
        </row>
        <row r="1309">
          <cell r="B1309">
            <v>40507</v>
          </cell>
          <cell r="C1309">
            <v>22960</v>
          </cell>
        </row>
        <row r="1310">
          <cell r="B1310">
            <v>40506</v>
          </cell>
          <cell r="C1310">
            <v>22860</v>
          </cell>
        </row>
        <row r="1311">
          <cell r="B1311">
            <v>40505</v>
          </cell>
          <cell r="C1311">
            <v>22900</v>
          </cell>
        </row>
        <row r="1312">
          <cell r="B1312">
            <v>40504</v>
          </cell>
          <cell r="C1312">
            <v>23520</v>
          </cell>
        </row>
        <row r="1313">
          <cell r="B1313">
            <v>40501</v>
          </cell>
          <cell r="C1313">
            <v>23000</v>
          </cell>
        </row>
        <row r="1314">
          <cell r="B1314">
            <v>40500</v>
          </cell>
          <cell r="C1314">
            <v>23500</v>
          </cell>
        </row>
        <row r="1315">
          <cell r="B1315">
            <v>40499</v>
          </cell>
          <cell r="C1315">
            <v>23700</v>
          </cell>
        </row>
        <row r="1316">
          <cell r="B1316">
            <v>40498</v>
          </cell>
          <cell r="C1316">
            <v>23300</v>
          </cell>
        </row>
        <row r="1317">
          <cell r="B1317">
            <v>40494</v>
          </cell>
          <cell r="C1317">
            <v>23800</v>
          </cell>
        </row>
        <row r="1318">
          <cell r="B1318">
            <v>40493</v>
          </cell>
          <cell r="C1318">
            <v>24060</v>
          </cell>
        </row>
        <row r="1319">
          <cell r="B1319">
            <v>40492</v>
          </cell>
          <cell r="C1319">
            <v>24700</v>
          </cell>
        </row>
        <row r="1320">
          <cell r="B1320">
            <v>40491</v>
          </cell>
          <cell r="C1320">
            <v>24400</v>
          </cell>
        </row>
        <row r="1321">
          <cell r="B1321">
            <v>40490</v>
          </cell>
          <cell r="C1321">
            <v>24620</v>
          </cell>
        </row>
        <row r="1322">
          <cell r="B1322">
            <v>40487</v>
          </cell>
          <cell r="C1322">
            <v>24700</v>
          </cell>
        </row>
        <row r="1323">
          <cell r="B1323">
            <v>40486</v>
          </cell>
          <cell r="C1323">
            <v>24780</v>
          </cell>
        </row>
        <row r="1324">
          <cell r="B1324">
            <v>40485</v>
          </cell>
          <cell r="C1324">
            <v>24700</v>
          </cell>
        </row>
        <row r="1325">
          <cell r="B1325">
            <v>40484</v>
          </cell>
          <cell r="C1325">
            <v>24340</v>
          </cell>
        </row>
        <row r="1326">
          <cell r="B1326">
            <v>40480</v>
          </cell>
          <cell r="C1326">
            <v>24000</v>
          </cell>
        </row>
        <row r="1327">
          <cell r="B1327">
            <v>40479</v>
          </cell>
          <cell r="C1327">
            <v>23080</v>
          </cell>
        </row>
        <row r="1328">
          <cell r="B1328">
            <v>40478</v>
          </cell>
          <cell r="C1328">
            <v>22940</v>
          </cell>
        </row>
        <row r="1329">
          <cell r="B1329">
            <v>40477</v>
          </cell>
          <cell r="C1329">
            <v>22960</v>
          </cell>
        </row>
        <row r="1330">
          <cell r="B1330">
            <v>40476</v>
          </cell>
          <cell r="C1330">
            <v>23200</v>
          </cell>
        </row>
        <row r="1331">
          <cell r="B1331">
            <v>40473</v>
          </cell>
          <cell r="C1331">
            <v>23180</v>
          </cell>
        </row>
        <row r="1332">
          <cell r="B1332">
            <v>40472</v>
          </cell>
          <cell r="C1332">
            <v>23160</v>
          </cell>
        </row>
        <row r="1333">
          <cell r="B1333">
            <v>40471</v>
          </cell>
          <cell r="C1333">
            <v>23200</v>
          </cell>
        </row>
        <row r="1334">
          <cell r="B1334">
            <v>40470</v>
          </cell>
          <cell r="C1334">
            <v>23160</v>
          </cell>
        </row>
        <row r="1335">
          <cell r="B1335">
            <v>40466</v>
          </cell>
          <cell r="C1335">
            <v>23180</v>
          </cell>
        </row>
        <row r="1336">
          <cell r="B1336">
            <v>40465</v>
          </cell>
          <cell r="C1336">
            <v>23080</v>
          </cell>
        </row>
        <row r="1337">
          <cell r="B1337">
            <v>40464</v>
          </cell>
          <cell r="C1337">
            <v>23180</v>
          </cell>
        </row>
        <row r="1338">
          <cell r="B1338">
            <v>40463</v>
          </cell>
          <cell r="C1338">
            <v>22960</v>
          </cell>
        </row>
        <row r="1339">
          <cell r="B1339">
            <v>40462</v>
          </cell>
          <cell r="C1339">
            <v>23020</v>
          </cell>
        </row>
        <row r="1340">
          <cell r="B1340">
            <v>40459</v>
          </cell>
          <cell r="C1340">
            <v>22880</v>
          </cell>
        </row>
        <row r="1341">
          <cell r="B1341">
            <v>40458</v>
          </cell>
          <cell r="C1341">
            <v>22520</v>
          </cell>
        </row>
        <row r="1342">
          <cell r="B1342">
            <v>40457</v>
          </cell>
          <cell r="C1342">
            <v>22660</v>
          </cell>
        </row>
        <row r="1343">
          <cell r="B1343">
            <v>40456</v>
          </cell>
          <cell r="C1343">
            <v>22160</v>
          </cell>
        </row>
        <row r="1344">
          <cell r="B1344">
            <v>40455</v>
          </cell>
          <cell r="C1344">
            <v>21780</v>
          </cell>
        </row>
        <row r="1345">
          <cell r="B1345">
            <v>40452</v>
          </cell>
          <cell r="C1345">
            <v>22060</v>
          </cell>
        </row>
        <row r="1346">
          <cell r="B1346">
            <v>40451</v>
          </cell>
          <cell r="C1346">
            <v>22380</v>
          </cell>
        </row>
        <row r="1347">
          <cell r="B1347">
            <v>40450</v>
          </cell>
          <cell r="C1347">
            <v>22400</v>
          </cell>
        </row>
        <row r="1348">
          <cell r="B1348">
            <v>40449</v>
          </cell>
          <cell r="C1348">
            <v>22400</v>
          </cell>
        </row>
        <row r="1349">
          <cell r="B1349">
            <v>40448</v>
          </cell>
          <cell r="C1349">
            <v>22080</v>
          </cell>
        </row>
        <row r="1350">
          <cell r="B1350">
            <v>40445</v>
          </cell>
          <cell r="C1350">
            <v>21940</v>
          </cell>
        </row>
        <row r="1351">
          <cell r="B1351">
            <v>40444</v>
          </cell>
          <cell r="C1351">
            <v>22000</v>
          </cell>
        </row>
        <row r="1352">
          <cell r="B1352">
            <v>40443</v>
          </cell>
          <cell r="C1352">
            <v>22000</v>
          </cell>
        </row>
        <row r="1353">
          <cell r="B1353">
            <v>40442</v>
          </cell>
          <cell r="C1353">
            <v>21920</v>
          </cell>
        </row>
        <row r="1354">
          <cell r="B1354">
            <v>40441</v>
          </cell>
          <cell r="C1354">
            <v>21420</v>
          </cell>
        </row>
        <row r="1355">
          <cell r="B1355">
            <v>40438</v>
          </cell>
          <cell r="C1355">
            <v>21540</v>
          </cell>
        </row>
        <row r="1356">
          <cell r="B1356">
            <v>40437</v>
          </cell>
          <cell r="C1356">
            <v>22000</v>
          </cell>
        </row>
        <row r="1357">
          <cell r="B1357">
            <v>40436</v>
          </cell>
          <cell r="C1357">
            <v>22500</v>
          </cell>
        </row>
        <row r="1358">
          <cell r="B1358">
            <v>40435</v>
          </cell>
          <cell r="C1358">
            <v>22820</v>
          </cell>
        </row>
        <row r="1359">
          <cell r="B1359">
            <v>40434</v>
          </cell>
          <cell r="C1359">
            <v>23000</v>
          </cell>
        </row>
        <row r="1360">
          <cell r="B1360">
            <v>40431</v>
          </cell>
          <cell r="C1360">
            <v>22960</v>
          </cell>
        </row>
        <row r="1361">
          <cell r="B1361">
            <v>40430</v>
          </cell>
          <cell r="C1361">
            <v>23380</v>
          </cell>
        </row>
        <row r="1362">
          <cell r="B1362">
            <v>40429</v>
          </cell>
          <cell r="C1362">
            <v>23500</v>
          </cell>
        </row>
        <row r="1363">
          <cell r="B1363">
            <v>40428</v>
          </cell>
          <cell r="C1363">
            <v>23100</v>
          </cell>
        </row>
        <row r="1364">
          <cell r="B1364">
            <v>40427</v>
          </cell>
          <cell r="C1364">
            <v>23400</v>
          </cell>
        </row>
        <row r="1365">
          <cell r="B1365">
            <v>40424</v>
          </cell>
          <cell r="C1365">
            <v>23400</v>
          </cell>
        </row>
        <row r="1366">
          <cell r="B1366">
            <v>40423</v>
          </cell>
          <cell r="C1366">
            <v>22500</v>
          </cell>
        </row>
        <row r="1367">
          <cell r="B1367">
            <v>40422</v>
          </cell>
          <cell r="C1367">
            <v>22780</v>
          </cell>
        </row>
        <row r="1368">
          <cell r="B1368">
            <v>40421</v>
          </cell>
          <cell r="C1368">
            <v>22500</v>
          </cell>
        </row>
        <row r="1369">
          <cell r="B1369">
            <v>40420</v>
          </cell>
          <cell r="C1369">
            <v>22180</v>
          </cell>
        </row>
        <row r="1370">
          <cell r="B1370">
            <v>40417</v>
          </cell>
          <cell r="C1370">
            <v>22200</v>
          </cell>
        </row>
        <row r="1371">
          <cell r="B1371">
            <v>40416</v>
          </cell>
          <cell r="C1371">
            <v>22160</v>
          </cell>
        </row>
        <row r="1372">
          <cell r="B1372">
            <v>40415</v>
          </cell>
          <cell r="C1372">
            <v>22180</v>
          </cell>
        </row>
        <row r="1373">
          <cell r="B1373">
            <v>40414</v>
          </cell>
          <cell r="C1373">
            <v>22480</v>
          </cell>
        </row>
        <row r="1374">
          <cell r="B1374">
            <v>40413</v>
          </cell>
          <cell r="C1374">
            <v>22700</v>
          </cell>
        </row>
        <row r="1375">
          <cell r="B1375">
            <v>40410</v>
          </cell>
          <cell r="C1375">
            <v>21500</v>
          </cell>
        </row>
        <row r="1376">
          <cell r="B1376">
            <v>40409</v>
          </cell>
          <cell r="C1376">
            <v>21400</v>
          </cell>
        </row>
        <row r="1377">
          <cell r="B1377">
            <v>40408</v>
          </cell>
          <cell r="C1377">
            <v>20600</v>
          </cell>
        </row>
        <row r="1378">
          <cell r="B1378">
            <v>40407</v>
          </cell>
          <cell r="C1378">
            <v>20480</v>
          </cell>
        </row>
        <row r="1379">
          <cell r="B1379">
            <v>40403</v>
          </cell>
          <cell r="C1379">
            <v>20300</v>
          </cell>
        </row>
        <row r="1380">
          <cell r="B1380">
            <v>40402</v>
          </cell>
          <cell r="C1380">
            <v>20280</v>
          </cell>
        </row>
        <row r="1381">
          <cell r="B1381">
            <v>40401</v>
          </cell>
          <cell r="C1381">
            <v>20300</v>
          </cell>
        </row>
        <row r="1382">
          <cell r="B1382">
            <v>40400</v>
          </cell>
          <cell r="C1382">
            <v>20280</v>
          </cell>
        </row>
        <row r="1383">
          <cell r="B1383">
            <v>40399</v>
          </cell>
          <cell r="C1383">
            <v>20360</v>
          </cell>
        </row>
        <row r="1384">
          <cell r="B1384">
            <v>40396</v>
          </cell>
          <cell r="C1384">
            <v>20000</v>
          </cell>
        </row>
        <row r="1385">
          <cell r="B1385">
            <v>40395</v>
          </cell>
          <cell r="C1385">
            <v>20260</v>
          </cell>
        </row>
        <row r="1386">
          <cell r="B1386">
            <v>40394</v>
          </cell>
          <cell r="C1386">
            <v>20300</v>
          </cell>
        </row>
        <row r="1387">
          <cell r="B1387">
            <v>40393</v>
          </cell>
          <cell r="C1387">
            <v>20300</v>
          </cell>
        </row>
        <row r="1388">
          <cell r="B1388">
            <v>40392</v>
          </cell>
          <cell r="C1388">
            <v>20240</v>
          </cell>
        </row>
        <row r="1389">
          <cell r="B1389">
            <v>40389</v>
          </cell>
          <cell r="C1389">
            <v>20080</v>
          </cell>
        </row>
        <row r="1390">
          <cell r="B1390">
            <v>40388</v>
          </cell>
          <cell r="C1390">
            <v>19980</v>
          </cell>
        </row>
        <row r="1391">
          <cell r="B1391">
            <v>40387</v>
          </cell>
          <cell r="C1391">
            <v>20100</v>
          </cell>
        </row>
        <row r="1392">
          <cell r="B1392">
            <v>40386</v>
          </cell>
          <cell r="C1392">
            <v>20520</v>
          </cell>
        </row>
        <row r="1393">
          <cell r="B1393">
            <v>40385</v>
          </cell>
          <cell r="C1393">
            <v>19380</v>
          </cell>
        </row>
        <row r="1394">
          <cell r="B1394">
            <v>40382</v>
          </cell>
          <cell r="C1394">
            <v>18940</v>
          </cell>
        </row>
        <row r="1395">
          <cell r="B1395">
            <v>40381</v>
          </cell>
          <cell r="C1395">
            <v>18600</v>
          </cell>
        </row>
        <row r="1396">
          <cell r="B1396">
            <v>40380</v>
          </cell>
          <cell r="C1396">
            <v>18880</v>
          </cell>
        </row>
        <row r="1397">
          <cell r="B1397">
            <v>40378</v>
          </cell>
          <cell r="C1397">
            <v>18700</v>
          </cell>
        </row>
        <row r="1398">
          <cell r="B1398">
            <v>40375</v>
          </cell>
          <cell r="C1398">
            <v>18540</v>
          </cell>
        </row>
        <row r="1399">
          <cell r="B1399">
            <v>40374</v>
          </cell>
          <cell r="C1399">
            <v>18420</v>
          </cell>
        </row>
        <row r="1400">
          <cell r="B1400">
            <v>40373</v>
          </cell>
          <cell r="C1400">
            <v>18140</v>
          </cell>
        </row>
        <row r="1401">
          <cell r="B1401">
            <v>40372</v>
          </cell>
          <cell r="C1401">
            <v>17880</v>
          </cell>
        </row>
        <row r="1402">
          <cell r="B1402">
            <v>40368</v>
          </cell>
          <cell r="C1402">
            <v>17840</v>
          </cell>
        </row>
        <row r="1403">
          <cell r="B1403">
            <v>40367</v>
          </cell>
          <cell r="C1403">
            <v>17900</v>
          </cell>
        </row>
        <row r="1404">
          <cell r="B1404">
            <v>40366</v>
          </cell>
          <cell r="C1404">
            <v>17880</v>
          </cell>
        </row>
        <row r="1405">
          <cell r="B1405">
            <v>40365</v>
          </cell>
          <cell r="C1405">
            <v>17900</v>
          </cell>
        </row>
        <row r="1406">
          <cell r="B1406">
            <v>40361</v>
          </cell>
          <cell r="C1406">
            <v>17900</v>
          </cell>
        </row>
        <row r="1407">
          <cell r="B1407">
            <v>40360</v>
          </cell>
          <cell r="C1407">
            <v>17860</v>
          </cell>
        </row>
        <row r="1408">
          <cell r="B1408">
            <v>40359</v>
          </cell>
          <cell r="C1408">
            <v>18000</v>
          </cell>
        </row>
        <row r="1409">
          <cell r="B1409">
            <v>40358</v>
          </cell>
          <cell r="C1409">
            <v>17800</v>
          </cell>
        </row>
        <row r="1410">
          <cell r="B1410">
            <v>40354</v>
          </cell>
          <cell r="C1410">
            <v>17880</v>
          </cell>
        </row>
        <row r="1411">
          <cell r="B1411">
            <v>40353</v>
          </cell>
          <cell r="C1411">
            <v>17840</v>
          </cell>
        </row>
        <row r="1412">
          <cell r="B1412">
            <v>40352</v>
          </cell>
          <cell r="C1412">
            <v>17900</v>
          </cell>
        </row>
        <row r="1413">
          <cell r="B1413">
            <v>40351</v>
          </cell>
          <cell r="C1413">
            <v>17740</v>
          </cell>
        </row>
        <row r="1414">
          <cell r="B1414">
            <v>40350</v>
          </cell>
          <cell r="C1414">
            <v>17880</v>
          </cell>
        </row>
        <row r="1415">
          <cell r="B1415">
            <v>40347</v>
          </cell>
          <cell r="C1415">
            <v>17840</v>
          </cell>
        </row>
        <row r="1416">
          <cell r="B1416">
            <v>40346</v>
          </cell>
          <cell r="C1416">
            <v>17700</v>
          </cell>
        </row>
        <row r="1417">
          <cell r="B1417">
            <v>40345</v>
          </cell>
          <cell r="C1417">
            <v>17720</v>
          </cell>
        </row>
        <row r="1418">
          <cell r="B1418">
            <v>40344</v>
          </cell>
          <cell r="C1418">
            <v>17700</v>
          </cell>
        </row>
        <row r="1419">
          <cell r="B1419">
            <v>40340</v>
          </cell>
          <cell r="C1419">
            <v>17780</v>
          </cell>
        </row>
        <row r="1420">
          <cell r="B1420">
            <v>40339</v>
          </cell>
          <cell r="C1420">
            <v>17800</v>
          </cell>
        </row>
        <row r="1421">
          <cell r="B1421">
            <v>40338</v>
          </cell>
          <cell r="C1421">
            <v>17700</v>
          </cell>
        </row>
        <row r="1422">
          <cell r="B1422">
            <v>40337</v>
          </cell>
          <cell r="C1422">
            <v>17500</v>
          </cell>
        </row>
        <row r="1423">
          <cell r="B1423">
            <v>40333</v>
          </cell>
          <cell r="C1423">
            <v>17680</v>
          </cell>
        </row>
        <row r="1424">
          <cell r="B1424">
            <v>40332</v>
          </cell>
          <cell r="C1424">
            <v>17720</v>
          </cell>
        </row>
        <row r="1425">
          <cell r="B1425">
            <v>40331</v>
          </cell>
          <cell r="C1425">
            <v>17740</v>
          </cell>
        </row>
        <row r="1426">
          <cell r="B1426">
            <v>40330</v>
          </cell>
          <cell r="C1426">
            <v>17620</v>
          </cell>
        </row>
        <row r="1427">
          <cell r="B1427">
            <v>40329</v>
          </cell>
          <cell r="C1427">
            <v>17900</v>
          </cell>
        </row>
        <row r="1428">
          <cell r="B1428">
            <v>40326</v>
          </cell>
          <cell r="C1428">
            <v>17980</v>
          </cell>
        </row>
        <row r="1429">
          <cell r="B1429">
            <v>40325</v>
          </cell>
          <cell r="C1429">
            <v>17600</v>
          </cell>
        </row>
        <row r="1430">
          <cell r="B1430">
            <v>40324</v>
          </cell>
          <cell r="C1430">
            <v>18200</v>
          </cell>
        </row>
        <row r="1431">
          <cell r="B1431">
            <v>40323</v>
          </cell>
          <cell r="C1431">
            <v>16900</v>
          </cell>
        </row>
        <row r="1432">
          <cell r="B1432">
            <v>40322</v>
          </cell>
          <cell r="C1432">
            <v>17380</v>
          </cell>
        </row>
        <row r="1433">
          <cell r="B1433">
            <v>40319</v>
          </cell>
          <cell r="C1433">
            <v>17380</v>
          </cell>
        </row>
        <row r="1434">
          <cell r="B1434">
            <v>40318</v>
          </cell>
          <cell r="C1434">
            <v>17200</v>
          </cell>
        </row>
        <row r="1435">
          <cell r="B1435">
            <v>40317</v>
          </cell>
          <cell r="C1435">
            <v>17100</v>
          </cell>
        </row>
        <row r="1436">
          <cell r="B1436">
            <v>40316</v>
          </cell>
          <cell r="C1436">
            <v>17640</v>
          </cell>
        </row>
        <row r="1437">
          <cell r="B1437">
            <v>40312</v>
          </cell>
          <cell r="C1437">
            <v>17640</v>
          </cell>
        </row>
        <row r="1438">
          <cell r="B1438">
            <v>40311</v>
          </cell>
          <cell r="C1438">
            <v>17740</v>
          </cell>
        </row>
        <row r="1439">
          <cell r="B1439">
            <v>40310</v>
          </cell>
          <cell r="C1439">
            <v>17540</v>
          </cell>
        </row>
        <row r="1440">
          <cell r="B1440">
            <v>40309</v>
          </cell>
          <cell r="C1440">
            <v>17400</v>
          </cell>
        </row>
        <row r="1441">
          <cell r="B1441">
            <v>40308</v>
          </cell>
          <cell r="C1441">
            <v>17440</v>
          </cell>
        </row>
        <row r="1442">
          <cell r="B1442">
            <v>40305</v>
          </cell>
          <cell r="C1442">
            <v>17240</v>
          </cell>
        </row>
        <row r="1443">
          <cell r="B1443">
            <v>40304</v>
          </cell>
          <cell r="C1443">
            <v>16600</v>
          </cell>
        </row>
        <row r="1444">
          <cell r="B1444">
            <v>40303</v>
          </cell>
          <cell r="C1444">
            <v>17340</v>
          </cell>
        </row>
        <row r="1445">
          <cell r="B1445">
            <v>40302</v>
          </cell>
          <cell r="C1445">
            <v>17660</v>
          </cell>
        </row>
        <row r="1446">
          <cell r="B1446">
            <v>40301</v>
          </cell>
          <cell r="C1446">
            <v>17720</v>
          </cell>
        </row>
        <row r="1447">
          <cell r="B1447">
            <v>40298</v>
          </cell>
          <cell r="C1447">
            <v>17680</v>
          </cell>
        </row>
        <row r="1448">
          <cell r="B1448">
            <v>40297</v>
          </cell>
          <cell r="C1448">
            <v>17700</v>
          </cell>
        </row>
        <row r="1449">
          <cell r="B1449">
            <v>40296</v>
          </cell>
          <cell r="C1449">
            <v>17660</v>
          </cell>
        </row>
        <row r="1450">
          <cell r="B1450">
            <v>40295</v>
          </cell>
          <cell r="C1450">
            <v>17660</v>
          </cell>
        </row>
        <row r="1451">
          <cell r="B1451">
            <v>40294</v>
          </cell>
          <cell r="C1451">
            <v>17880</v>
          </cell>
        </row>
        <row r="1452">
          <cell r="B1452">
            <v>40291</v>
          </cell>
          <cell r="C1452">
            <v>17860</v>
          </cell>
        </row>
        <row r="1453">
          <cell r="B1453">
            <v>40290</v>
          </cell>
          <cell r="C1453">
            <v>17880</v>
          </cell>
        </row>
        <row r="1454">
          <cell r="B1454">
            <v>40289</v>
          </cell>
          <cell r="C1454">
            <v>17700</v>
          </cell>
        </row>
        <row r="1455">
          <cell r="B1455">
            <v>40288</v>
          </cell>
          <cell r="C1455">
            <v>17700</v>
          </cell>
        </row>
        <row r="1456">
          <cell r="B1456">
            <v>40287</v>
          </cell>
          <cell r="C1456">
            <v>17540</v>
          </cell>
        </row>
        <row r="1457">
          <cell r="B1457">
            <v>40284</v>
          </cell>
          <cell r="C1457">
            <v>17520</v>
          </cell>
        </row>
        <row r="1458">
          <cell r="B1458">
            <v>40283</v>
          </cell>
          <cell r="C1458">
            <v>17800</v>
          </cell>
        </row>
        <row r="1459">
          <cell r="B1459">
            <v>40282</v>
          </cell>
          <cell r="C1459">
            <v>17660</v>
          </cell>
        </row>
        <row r="1460">
          <cell r="B1460">
            <v>40281</v>
          </cell>
          <cell r="C1460">
            <v>17580</v>
          </cell>
        </row>
        <row r="1461">
          <cell r="B1461">
            <v>40280</v>
          </cell>
          <cell r="C1461">
            <v>17500</v>
          </cell>
        </row>
        <row r="1462">
          <cell r="B1462">
            <v>40277</v>
          </cell>
          <cell r="C1462">
            <v>17540</v>
          </cell>
        </row>
        <row r="1463">
          <cell r="B1463">
            <v>40276</v>
          </cell>
          <cell r="C1463">
            <v>17680</v>
          </cell>
        </row>
        <row r="1464">
          <cell r="B1464">
            <v>40275</v>
          </cell>
          <cell r="C1464">
            <v>17680</v>
          </cell>
        </row>
        <row r="1465">
          <cell r="B1465">
            <v>40274</v>
          </cell>
          <cell r="C1465">
            <v>17640</v>
          </cell>
        </row>
        <row r="1466">
          <cell r="B1466">
            <v>40273</v>
          </cell>
          <cell r="C1466">
            <v>17440</v>
          </cell>
        </row>
        <row r="1467">
          <cell r="B1467">
            <v>40268</v>
          </cell>
          <cell r="C1467">
            <v>17380</v>
          </cell>
        </row>
        <row r="1468">
          <cell r="B1468">
            <v>40267</v>
          </cell>
          <cell r="C1468">
            <v>17220</v>
          </cell>
        </row>
        <row r="1469">
          <cell r="B1469">
            <v>40266</v>
          </cell>
          <cell r="C1469">
            <v>17260</v>
          </cell>
        </row>
        <row r="1470">
          <cell r="B1470">
            <v>40263</v>
          </cell>
          <cell r="C1470">
            <v>17300</v>
          </cell>
        </row>
        <row r="1471">
          <cell r="B1471">
            <v>40262</v>
          </cell>
          <cell r="C1471">
            <v>17300</v>
          </cell>
        </row>
        <row r="1472">
          <cell r="B1472">
            <v>40261</v>
          </cell>
          <cell r="C1472">
            <v>17340</v>
          </cell>
        </row>
        <row r="1473">
          <cell r="B1473">
            <v>40260</v>
          </cell>
          <cell r="C1473">
            <v>17380</v>
          </cell>
        </row>
        <row r="1474">
          <cell r="B1474">
            <v>40256</v>
          </cell>
          <cell r="C1474">
            <v>17020</v>
          </cell>
        </row>
        <row r="1475">
          <cell r="B1475">
            <v>40255</v>
          </cell>
          <cell r="C1475">
            <v>17400</v>
          </cell>
        </row>
        <row r="1476">
          <cell r="B1476">
            <v>40254</v>
          </cell>
          <cell r="C1476">
            <v>17400</v>
          </cell>
        </row>
        <row r="1477">
          <cell r="B1477">
            <v>40253</v>
          </cell>
          <cell r="C1477">
            <v>17160</v>
          </cell>
        </row>
        <row r="1478">
          <cell r="B1478">
            <v>40252</v>
          </cell>
          <cell r="C1478">
            <v>16900</v>
          </cell>
        </row>
        <row r="1479">
          <cell r="B1479">
            <v>40249</v>
          </cell>
          <cell r="C1479">
            <v>17000</v>
          </cell>
        </row>
        <row r="1480">
          <cell r="B1480">
            <v>40248</v>
          </cell>
          <cell r="C1480">
            <v>17100</v>
          </cell>
        </row>
        <row r="1481">
          <cell r="B1481">
            <v>40247</v>
          </cell>
          <cell r="C1481">
            <v>17280</v>
          </cell>
        </row>
        <row r="1482">
          <cell r="B1482">
            <v>40246</v>
          </cell>
          <cell r="C1482">
            <v>17500</v>
          </cell>
        </row>
        <row r="1483">
          <cell r="B1483">
            <v>40245</v>
          </cell>
          <cell r="C1483">
            <v>17520</v>
          </cell>
        </row>
        <row r="1484">
          <cell r="B1484">
            <v>40242</v>
          </cell>
          <cell r="C1484">
            <v>17500</v>
          </cell>
        </row>
        <row r="1485">
          <cell r="B1485">
            <v>40241</v>
          </cell>
          <cell r="C1485">
            <v>17500</v>
          </cell>
        </row>
        <row r="1486">
          <cell r="B1486">
            <v>40240</v>
          </cell>
          <cell r="C1486">
            <v>17500</v>
          </cell>
        </row>
        <row r="1487">
          <cell r="B1487">
            <v>40239</v>
          </cell>
          <cell r="C1487">
            <v>17500</v>
          </cell>
        </row>
        <row r="1488">
          <cell r="B1488">
            <v>40238</v>
          </cell>
          <cell r="C1488">
            <v>17600</v>
          </cell>
        </row>
        <row r="1489">
          <cell r="B1489">
            <v>40235</v>
          </cell>
          <cell r="C1489">
            <v>17800</v>
          </cell>
        </row>
        <row r="1490">
          <cell r="B1490">
            <v>40234</v>
          </cell>
          <cell r="C1490">
            <v>17300</v>
          </cell>
        </row>
        <row r="1491">
          <cell r="B1491">
            <v>40233</v>
          </cell>
          <cell r="C1491">
            <v>18300</v>
          </cell>
        </row>
        <row r="1492">
          <cell r="B1492">
            <v>40232</v>
          </cell>
          <cell r="C1492">
            <v>18260</v>
          </cell>
        </row>
        <row r="1493">
          <cell r="B1493">
            <v>40231</v>
          </cell>
          <cell r="C1493">
            <v>18280</v>
          </cell>
        </row>
        <row r="1494">
          <cell r="B1494">
            <v>40228</v>
          </cell>
          <cell r="C1494">
            <v>18300</v>
          </cell>
        </row>
        <row r="1495">
          <cell r="B1495">
            <v>40227</v>
          </cell>
          <cell r="C1495">
            <v>18420</v>
          </cell>
        </row>
        <row r="1496">
          <cell r="B1496">
            <v>40226</v>
          </cell>
          <cell r="C1496">
            <v>18460</v>
          </cell>
        </row>
        <row r="1497">
          <cell r="B1497">
            <v>40225</v>
          </cell>
          <cell r="C1497">
            <v>18460</v>
          </cell>
        </row>
        <row r="1498">
          <cell r="B1498">
            <v>40224</v>
          </cell>
          <cell r="C1498">
            <v>18500</v>
          </cell>
        </row>
        <row r="1499">
          <cell r="B1499">
            <v>40221</v>
          </cell>
          <cell r="C1499">
            <v>18500</v>
          </cell>
        </row>
        <row r="1500">
          <cell r="B1500">
            <v>40220</v>
          </cell>
          <cell r="C1500">
            <v>18320</v>
          </cell>
        </row>
        <row r="1501">
          <cell r="B1501">
            <v>40219</v>
          </cell>
          <cell r="C1501">
            <v>18480</v>
          </cell>
        </row>
        <row r="1502">
          <cell r="B1502">
            <v>40218</v>
          </cell>
          <cell r="C1502">
            <v>18400</v>
          </cell>
        </row>
        <row r="1503">
          <cell r="B1503">
            <v>40217</v>
          </cell>
          <cell r="C1503">
            <v>18500</v>
          </cell>
        </row>
        <row r="1504">
          <cell r="B1504">
            <v>40214</v>
          </cell>
          <cell r="C1504">
            <v>18500</v>
          </cell>
        </row>
        <row r="1505">
          <cell r="B1505">
            <v>40213</v>
          </cell>
          <cell r="C1505">
            <v>18500</v>
          </cell>
        </row>
        <row r="1506">
          <cell r="B1506">
            <v>40212</v>
          </cell>
          <cell r="C1506">
            <v>18500</v>
          </cell>
        </row>
        <row r="1507">
          <cell r="B1507">
            <v>40211</v>
          </cell>
          <cell r="C1507">
            <v>18580</v>
          </cell>
        </row>
        <row r="1508">
          <cell r="B1508">
            <v>40210</v>
          </cell>
          <cell r="C1508">
            <v>18500</v>
          </cell>
        </row>
        <row r="1509">
          <cell r="B1509">
            <v>40207</v>
          </cell>
          <cell r="C1509">
            <v>18500</v>
          </cell>
        </row>
        <row r="1510">
          <cell r="B1510">
            <v>40206</v>
          </cell>
          <cell r="C1510">
            <v>18700</v>
          </cell>
        </row>
        <row r="1511">
          <cell r="B1511">
            <v>40205</v>
          </cell>
          <cell r="C1511">
            <v>18700</v>
          </cell>
        </row>
        <row r="1512">
          <cell r="B1512">
            <v>40204</v>
          </cell>
          <cell r="C1512">
            <v>19000</v>
          </cell>
        </row>
        <row r="1513">
          <cell r="B1513">
            <v>40203</v>
          </cell>
          <cell r="C1513">
            <v>19000</v>
          </cell>
        </row>
        <row r="1514">
          <cell r="B1514">
            <v>40200</v>
          </cell>
          <cell r="C1514">
            <v>19200</v>
          </cell>
        </row>
        <row r="1515">
          <cell r="B1515">
            <v>40199</v>
          </cell>
          <cell r="C1515">
            <v>19000</v>
          </cell>
        </row>
        <row r="1516">
          <cell r="B1516">
            <v>40198</v>
          </cell>
          <cell r="C1516">
            <v>19100</v>
          </cell>
        </row>
        <row r="1517">
          <cell r="B1517">
            <v>40197</v>
          </cell>
          <cell r="C1517">
            <v>19000</v>
          </cell>
        </row>
        <row r="1518">
          <cell r="B1518">
            <v>40196</v>
          </cell>
          <cell r="C1518">
            <v>19000</v>
          </cell>
        </row>
        <row r="1519">
          <cell r="B1519">
            <v>40193</v>
          </cell>
          <cell r="C1519">
            <v>19000</v>
          </cell>
        </row>
        <row r="1520">
          <cell r="B1520">
            <v>40192</v>
          </cell>
          <cell r="C1520">
            <v>19500</v>
          </cell>
        </row>
        <row r="1521">
          <cell r="B1521">
            <v>40191</v>
          </cell>
          <cell r="C1521">
            <v>19700</v>
          </cell>
        </row>
        <row r="1522">
          <cell r="B1522">
            <v>40190</v>
          </cell>
          <cell r="C1522">
            <v>19700</v>
          </cell>
        </row>
        <row r="1523">
          <cell r="B1523">
            <v>40186</v>
          </cell>
          <cell r="C1523">
            <v>19980</v>
          </cell>
        </row>
        <row r="1524">
          <cell r="B1524">
            <v>40185</v>
          </cell>
          <cell r="C1524">
            <v>19980</v>
          </cell>
        </row>
        <row r="1525">
          <cell r="B1525">
            <v>40184</v>
          </cell>
          <cell r="C1525">
            <v>19700</v>
          </cell>
        </row>
        <row r="1526">
          <cell r="B1526">
            <v>40183</v>
          </cell>
          <cell r="C1526">
            <v>19700</v>
          </cell>
        </row>
        <row r="1527">
          <cell r="B1527">
            <v>40182</v>
          </cell>
          <cell r="C1527">
            <v>19800</v>
          </cell>
        </row>
      </sheetData>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 de Cierre"/>
      <sheetName val="Precios"/>
      <sheetName val=" datos acciones"/>
      <sheetName val="Cotizacion Bursatil"/>
      <sheetName val="TB"/>
      <sheetName val="FONDOS"/>
      <sheetName val="FONDOS (2)"/>
      <sheetName val="MUL"/>
      <sheetName val="QPL"/>
      <sheetName val="RPL"/>
      <sheetName val="vpl"/>
      <sheetName val="Fondos acciones"/>
      <sheetName val="serfinco"/>
      <sheetName val="sura"/>
      <sheetName val="CORR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
      <sheetName val="value at risk"/>
      <sheetName val="Hoja3"/>
      <sheetName val="shistorica 1 act"/>
      <sheetName val="shistorica portaf"/>
      <sheetName val="Hoja1"/>
      <sheetName val="prueba"/>
      <sheetName val="Var DIVISAS"/>
      <sheetName val="Var ejerc"/>
      <sheetName val="Var ejerc (2)"/>
      <sheetName val="RS"/>
      <sheetName val="BC PREF"/>
      <sheetName val="igbc"/>
      <sheetName val="DTF"/>
      <sheetName val="Reg BC PREF"/>
      <sheetName val="Fondo protecc"/>
      <sheetName val="reg protecc"/>
      <sheetName val="Fondo"/>
      <sheetName val="M2 y varios"/>
      <sheetName val="datos acciones"/>
      <sheetName val=" treynor y Black"/>
      <sheetName val="result TB "/>
      <sheetName val="reg TB"/>
      <sheetName val="bonos"/>
      <sheetName val="duracion"/>
      <sheetName val="var ejercicio clase"/>
      <sheetName val="examen supletorio"/>
      <sheetName val="Hoja2"/>
      <sheetName val="examen supletorio (2)"/>
      <sheetName val="examen pto 2"/>
      <sheetName val="examen"/>
      <sheetName val="regla3"/>
      <sheetName val="graf Convexity"/>
      <sheetName val="graf Convexity (2)"/>
      <sheetName val="convex "/>
      <sheetName val="convex  (2)"/>
      <sheetName val="EJ CONVEX"/>
      <sheetName val="EJ CONVEX (smith)"/>
      <sheetName val="portaf eficiente"/>
      <sheetName val="hedging sin forwards"/>
      <sheetName val="hedging con forwards "/>
      <sheetName val="currency overlay"/>
      <sheetName val="Fut S&amp;P 500"/>
      <sheetName val="h optima"/>
      <sheetName val="hedge"/>
      <sheetName val="Hoja4"/>
      <sheetName val="Var ejerc taller 1"/>
      <sheetName val="cap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eva sucursal"/>
      <sheetName val="Flujos"/>
      <sheetName val="Resumen"/>
      <sheetName val="Análisis de escenarios"/>
      <sheetName val="Valoración (5yr) (2)"/>
      <sheetName val="Valoración (5yr)"/>
      <sheetName val="EF SS"/>
      <sheetName val="Estados financieros presentació"/>
      <sheetName val="Grafs presentación"/>
      <sheetName val="Hoja de supuestos"/>
      <sheetName val="Sheet5"/>
      <sheetName val="Edificios"/>
      <sheetName val="Detalle Separación de edificios"/>
      <sheetName val="Calculo de deuda"/>
      <sheetName val="Multiplos"/>
      <sheetName val="Valoración(10yr)"/>
      <sheetName val="Evaluación nuevas sucursales"/>
      <sheetName val="Pagos"/>
      <sheetName val="CP"/>
      <sheetName val="LP"/>
      <sheetName val="Cuadro de mando"/>
      <sheetName val="K trab"/>
      <sheetName val="Capital de trabajo"/>
      <sheetName val="Sheet3"/>
      <sheetName val="Ventas proy"/>
      <sheetName val="Ventas suc"/>
      <sheetName val="Ventas"/>
      <sheetName val="Utilidad"/>
      <sheetName val="otros"/>
      <sheetName val="V Llantas"/>
      <sheetName val="P Llantas "/>
      <sheetName val="Q Llantas"/>
      <sheetName val="Sheet1"/>
      <sheetName val="Sheet2"/>
      <sheetName val="Cronograma"/>
      <sheetName val="Sheet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B6">
            <v>0.05</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de Resultados"/>
      <sheetName val="Hoja2"/>
    </sheetNames>
    <sheetDataSet>
      <sheetData sheetId="0">
        <row r="18">
          <cell r="D18">
            <v>-83966240</v>
          </cell>
        </row>
        <row r="27">
          <cell r="D27">
            <v>-6575000</v>
          </cell>
        </row>
        <row r="34">
          <cell r="D34">
            <v>-312629172</v>
          </cell>
        </row>
        <row r="56">
          <cell r="D56">
            <v>-5074280.37</v>
          </cell>
        </row>
        <row r="291">
          <cell r="D291">
            <v>8745807</v>
          </cell>
        </row>
        <row r="311">
          <cell r="D311">
            <v>205905962</v>
          </cell>
        </row>
        <row r="319">
          <cell r="D319">
            <v>1022500</v>
          </cell>
        </row>
        <row r="336">
          <cell r="D336">
            <v>4007923.01</v>
          </cell>
        </row>
        <row r="359">
          <cell r="D359">
            <v>5365663.01</v>
          </cell>
        </row>
        <row r="367">
          <cell r="D367">
            <v>14500000</v>
          </cell>
        </row>
        <row r="375">
          <cell r="D375">
            <v>1594000</v>
          </cell>
        </row>
        <row r="412">
          <cell r="D412">
            <v>15797884.000000015</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BALANCE "/>
      <sheetName val="PYG ACUMULADO"/>
      <sheetName val="PUNTO EQUILIBRIO"/>
      <sheetName val="INDICADORES"/>
    </sheetNames>
    <sheetDataSet>
      <sheetData sheetId="0"/>
      <sheetData sheetId="1"/>
      <sheetData sheetId="2">
        <row r="7">
          <cell r="O7">
            <v>268438760</v>
          </cell>
        </row>
        <row r="8">
          <cell r="O8">
            <v>5270000</v>
          </cell>
        </row>
        <row r="9">
          <cell r="O9">
            <v>336521452</v>
          </cell>
        </row>
        <row r="10">
          <cell r="O10">
            <v>-6099000</v>
          </cell>
        </row>
        <row r="15">
          <cell r="O15">
            <v>196689911</v>
          </cell>
        </row>
        <row r="100">
          <cell r="O100">
            <v>20841722</v>
          </cell>
        </row>
        <row r="127">
          <cell r="O127">
            <v>342905429.00000006</v>
          </cell>
        </row>
        <row r="246">
          <cell r="O246">
            <v>7328790.1799999997</v>
          </cell>
        </row>
        <row r="257">
          <cell r="O257">
            <v>14200434.879999999</v>
          </cell>
        </row>
        <row r="264">
          <cell r="O264">
            <v>12732042</v>
          </cell>
        </row>
        <row r="276">
          <cell r="O276">
            <v>26998636.879999999</v>
          </cell>
        </row>
      </sheetData>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G7345_PyG_NIIF"/>
    </sheetNames>
    <sheetDataSet>
      <sheetData sheetId="0" refreshError="1">
        <row r="4">
          <cell r="E4">
            <v>-416020025</v>
          </cell>
        </row>
        <row r="18">
          <cell r="E18">
            <v>-2775000</v>
          </cell>
        </row>
        <row r="26">
          <cell r="E26">
            <v>-324485886</v>
          </cell>
        </row>
        <row r="31">
          <cell r="E31">
            <v>260270</v>
          </cell>
        </row>
        <row r="249">
          <cell r="E249">
            <v>245954429</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General   Dic 2016"/>
      <sheetName val="Estado de Resultados"/>
      <sheetName val="Notas al Bce Gral Dic 2016"/>
      <sheetName val="Notas Estado de Resultados dic"/>
      <sheetName val="Hoja2"/>
    </sheetNames>
    <sheetDataSet>
      <sheetData sheetId="0"/>
      <sheetData sheetId="1">
        <row r="21">
          <cell r="D21">
            <v>2007557.97</v>
          </cell>
        </row>
        <row r="35">
          <cell r="D35">
            <v>12490939</v>
          </cell>
        </row>
        <row r="39">
          <cell r="D39">
            <v>236404112.99000001</v>
          </cell>
        </row>
        <row r="43">
          <cell r="D43">
            <v>807000</v>
          </cell>
        </row>
        <row r="46">
          <cell r="D46">
            <v>4202564</v>
          </cell>
        </row>
        <row r="49">
          <cell r="D49">
            <v>11897520</v>
          </cell>
        </row>
      </sheetData>
      <sheetData sheetId="2"/>
      <sheetData sheetId="3"/>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dic-Dic 2018"/>
      <sheetName val="PYG COMPARATIVO 2017-Dic 18"/>
      <sheetName val="PORTADA"/>
      <sheetName val="BALANCE dic-junio"/>
      <sheetName val="BALANCE dic-Octubre"/>
      <sheetName val="PYG COMPARATIVO 2017-Junio 2018"/>
      <sheetName val="PYG COMPARATIVO 2017-octubre 18"/>
      <sheetName val="BALANCE junio-junio"/>
      <sheetName val="BALANCE ANALISIS V Y H"/>
      <sheetName val="BALANCE COMPARATIVO "/>
    </sheetNames>
    <sheetDataSet>
      <sheetData sheetId="0"/>
      <sheetData sheetId="1">
        <row r="105">
          <cell r="F105">
            <v>26293921</v>
          </cell>
        </row>
        <row r="133">
          <cell r="F133">
            <v>385937209</v>
          </cell>
        </row>
        <row r="139">
          <cell r="F139">
            <v>0</v>
          </cell>
        </row>
        <row r="249">
          <cell r="F249">
            <v>1337838.8799999999</v>
          </cell>
        </row>
        <row r="260">
          <cell r="F260">
            <v>12293821.16</v>
          </cell>
        </row>
        <row r="279">
          <cell r="F279">
            <v>23766808.16</v>
          </cell>
        </row>
        <row r="282">
          <cell r="F282">
            <v>34641504</v>
          </cell>
        </row>
      </sheetData>
      <sheetData sheetId="2"/>
      <sheetData sheetId="3"/>
      <sheetData sheetId="4"/>
      <sheetData sheetId="5"/>
      <sheetData sheetId="6"/>
      <sheetData sheetId="7"/>
      <sheetData sheetId="8"/>
      <sheetData sheetId="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ST FINANCIEROS ALTMAN"/>
      <sheetName val="AF-EST FINANCIEROS"/>
      <sheetName val="Valoración"/>
      <sheetName val="Gráficos 2"/>
      <sheetName val="Rm"/>
      <sheetName val="Rf"/>
      <sheetName val="Ke"/>
      <sheetName val="WACC"/>
      <sheetName val="Beta"/>
      <sheetName val="EFE Indirecto"/>
      <sheetName val="EFE Indirecto Historico"/>
      <sheetName val="ESF estructura actual"/>
      <sheetName val="ER"/>
      <sheetName val="PPYE"/>
      <sheetName val="Cuentas por pagar"/>
      <sheetName val="Proyecciones de ventas"/>
      <sheetName val="Datos Leasing"/>
      <sheetName val="Tarifas de Renta-Anticipos "/>
      <sheetName val="Indicadores"/>
      <sheetName val="Gráficos"/>
      <sheetName val="Gráficos 1"/>
      <sheetName val="Gráficos 3"/>
    </sheetNames>
    <sheetDataSet>
      <sheetData sheetId="0"/>
      <sheetData sheetId="1"/>
      <sheetData sheetId="2"/>
      <sheetData sheetId="3"/>
      <sheetData sheetId="4"/>
      <sheetData sheetId="5"/>
      <sheetData sheetId="6"/>
      <sheetData sheetId="7"/>
      <sheetData sheetId="8"/>
      <sheetData sheetId="9"/>
      <sheetData sheetId="10"/>
      <sheetData sheetId="11">
        <row r="10">
          <cell r="F10">
            <v>19682806.98</v>
          </cell>
        </row>
        <row r="11">
          <cell r="B11" t="str">
            <v>Cuenta por Cobrar Clientes</v>
          </cell>
        </row>
        <row r="12">
          <cell r="B12" t="str">
            <v>Otras cuentas por cobrar</v>
          </cell>
        </row>
        <row r="13">
          <cell r="B13" t="str">
            <v>Anticipos de impuestos</v>
          </cell>
        </row>
        <row r="16">
          <cell r="F16">
            <v>238529653.09999999</v>
          </cell>
          <cell r="G16">
            <v>316401131.6523</v>
          </cell>
          <cell r="H16">
            <v>326842368.99682587</v>
          </cell>
          <cell r="I16">
            <v>337628167.17372108</v>
          </cell>
          <cell r="J16">
            <v>348769896.69045383</v>
          </cell>
          <cell r="K16">
            <v>360279303.28123879</v>
          </cell>
        </row>
        <row r="18">
          <cell r="G18">
            <v>0</v>
          </cell>
          <cell r="H18">
            <v>0</v>
          </cell>
          <cell r="I18">
            <v>0</v>
          </cell>
          <cell r="J18">
            <v>0</v>
          </cell>
          <cell r="K18">
            <v>0</v>
          </cell>
        </row>
        <row r="22">
          <cell r="F22">
            <v>1821986</v>
          </cell>
          <cell r="G22">
            <v>22681634.850526985</v>
          </cell>
          <cell r="H22">
            <v>25935779.560413271</v>
          </cell>
          <cell r="I22">
            <v>4670875.592282813</v>
          </cell>
          <cell r="J22">
            <v>0</v>
          </cell>
          <cell r="K22">
            <v>0</v>
          </cell>
        </row>
        <row r="23">
          <cell r="B23" t="str">
            <v>Costos y Gastos por Pagar</v>
          </cell>
        </row>
        <row r="24">
          <cell r="B24" t="str">
            <v>Impuestos, Gravamenes Y Tasas</v>
          </cell>
        </row>
        <row r="25">
          <cell r="B25" t="str">
            <v>Obligaciones Laborales</v>
          </cell>
        </row>
        <row r="26">
          <cell r="B26" t="str">
            <v>Otros pasivos no financieros</v>
          </cell>
        </row>
        <row r="29">
          <cell r="F29">
            <v>7287944</v>
          </cell>
          <cell r="G29">
            <v>28830488.928012151</v>
          </cell>
          <cell r="H29">
            <v>2639881.9031838812</v>
          </cell>
          <cell r="I29">
            <v>0</v>
          </cell>
          <cell r="J29">
            <v>0</v>
          </cell>
          <cell r="K29">
            <v>0</v>
          </cell>
        </row>
        <row r="33">
          <cell r="F33">
            <v>189742046</v>
          </cell>
          <cell r="G33">
            <v>189742046</v>
          </cell>
          <cell r="H33">
            <v>189742046</v>
          </cell>
          <cell r="I33">
            <v>189742046</v>
          </cell>
          <cell r="J33">
            <v>189742046</v>
          </cell>
          <cell r="K33">
            <v>189742046</v>
          </cell>
        </row>
        <row r="34">
          <cell r="C34">
            <v>53213877.360000014</v>
          </cell>
          <cell r="D34">
            <v>49702142.920000017</v>
          </cell>
          <cell r="E34">
            <v>44866025.299999952</v>
          </cell>
          <cell r="F34">
            <v>54058529.719999999</v>
          </cell>
        </row>
      </sheetData>
      <sheetData sheetId="12">
        <row r="4">
          <cell r="C4">
            <v>83966240</v>
          </cell>
          <cell r="D4">
            <v>114022240</v>
          </cell>
          <cell r="E4">
            <v>268438760</v>
          </cell>
          <cell r="F4">
            <v>416020025</v>
          </cell>
        </row>
        <row r="5">
          <cell r="C5">
            <v>6575000</v>
          </cell>
          <cell r="D5">
            <v>6550000</v>
          </cell>
          <cell r="E5">
            <v>5270000</v>
          </cell>
          <cell r="F5">
            <v>2775000</v>
          </cell>
        </row>
        <row r="6">
          <cell r="C6">
            <v>312629172</v>
          </cell>
          <cell r="D6">
            <v>353345984</v>
          </cell>
          <cell r="E6">
            <v>336521452</v>
          </cell>
          <cell r="F6">
            <v>324485886</v>
          </cell>
        </row>
        <row r="8">
          <cell r="C8">
            <v>403170412</v>
          </cell>
          <cell r="D8">
            <v>465362920</v>
          </cell>
          <cell r="E8">
            <v>604131212</v>
          </cell>
          <cell r="F8">
            <v>743020641</v>
          </cell>
        </row>
        <row r="10">
          <cell r="C10">
            <v>142440574</v>
          </cell>
          <cell r="D10">
            <v>168559702.06</v>
          </cell>
          <cell r="E10">
            <v>196689911</v>
          </cell>
          <cell r="F10">
            <v>245954429</v>
          </cell>
        </row>
        <row r="14">
          <cell r="C14">
            <v>181362271</v>
          </cell>
          <cell r="D14">
            <v>223913173.99000001</v>
          </cell>
          <cell r="E14">
            <v>322063707.00000006</v>
          </cell>
          <cell r="F14">
            <v>359643288</v>
          </cell>
        </row>
        <row r="15">
          <cell r="C15">
            <v>1022500</v>
          </cell>
          <cell r="D15">
            <v>807000</v>
          </cell>
          <cell r="E15">
            <v>0</v>
          </cell>
          <cell r="F15">
            <v>0</v>
          </cell>
        </row>
        <row r="16">
          <cell r="I16">
            <v>37651545.749645993</v>
          </cell>
          <cell r="J16">
            <v>38894046.759384312</v>
          </cell>
          <cell r="K16">
            <v>40177550.302443989</v>
          </cell>
          <cell r="L16">
            <v>41503409.462424636</v>
          </cell>
        </row>
        <row r="23">
          <cell r="H23">
            <v>58786904.708546102</v>
          </cell>
          <cell r="I23">
            <v>76815536.787364691</v>
          </cell>
          <cell r="J23">
            <v>95334661.929084495</v>
          </cell>
          <cell r="K23">
            <v>114270142.75625907</v>
          </cell>
          <cell r="L23">
            <v>130629343.15672243</v>
          </cell>
        </row>
      </sheetData>
      <sheetData sheetId="13">
        <row r="3">
          <cell r="C3">
            <v>10535957</v>
          </cell>
          <cell r="D3">
            <v>13020343.1</v>
          </cell>
          <cell r="E3">
            <v>13020343.1</v>
          </cell>
          <cell r="F3">
            <v>12873916.1</v>
          </cell>
        </row>
        <row r="4">
          <cell r="C4">
            <v>21762810</v>
          </cell>
          <cell r="D4">
            <v>24190020</v>
          </cell>
          <cell r="E4">
            <v>24190020</v>
          </cell>
          <cell r="F4">
            <v>23897003</v>
          </cell>
        </row>
        <row r="5">
          <cell r="C5">
            <v>13769615</v>
          </cell>
          <cell r="D5">
            <v>15914320</v>
          </cell>
          <cell r="E5">
            <v>19652918</v>
          </cell>
          <cell r="F5">
            <v>21899773</v>
          </cell>
        </row>
        <row r="6">
          <cell r="C6">
            <v>29983646</v>
          </cell>
          <cell r="D6">
            <v>31384643</v>
          </cell>
          <cell r="E6">
            <v>180635643</v>
          </cell>
          <cell r="F6">
            <v>179858961</v>
          </cell>
        </row>
        <row r="7">
          <cell r="C7">
            <v>-34804117</v>
          </cell>
          <cell r="D7">
            <v>-47710304</v>
          </cell>
          <cell r="E7">
            <v>-68552026</v>
          </cell>
          <cell r="F7">
            <v>-90976072</v>
          </cell>
          <cell r="G7">
            <v>127424809.41495256</v>
          </cell>
          <cell r="H7">
            <v>165076355.16459855</v>
          </cell>
          <cell r="I7">
            <v>203970401.92398286</v>
          </cell>
          <cell r="J7">
            <v>244147952.22642684</v>
          </cell>
          <cell r="K7">
            <v>285651361.68885148</v>
          </cell>
        </row>
        <row r="8">
          <cell r="G8">
            <v>316401131.6523</v>
          </cell>
          <cell r="H8">
            <v>326842368.99682587</v>
          </cell>
          <cell r="I8">
            <v>337628167.17372108</v>
          </cell>
          <cell r="J8">
            <v>348769896.69045383</v>
          </cell>
          <cell r="K8">
            <v>360279303.28123879</v>
          </cell>
        </row>
        <row r="11">
          <cell r="G11">
            <v>36448737.414952561</v>
          </cell>
          <cell r="H11">
            <v>37651545.749645993</v>
          </cell>
          <cell r="I11">
            <v>38894046.759384312</v>
          </cell>
          <cell r="J11">
            <v>40177550.302443989</v>
          </cell>
          <cell r="K11">
            <v>41503409.462424636</v>
          </cell>
        </row>
      </sheetData>
      <sheetData sheetId="14">
        <row r="6">
          <cell r="C6">
            <v>809501896.54124641</v>
          </cell>
          <cell r="D6">
            <v>964983886.56596088</v>
          </cell>
          <cell r="E6">
            <v>1108039220.5453148</v>
          </cell>
          <cell r="F6">
            <v>1255327478.0870321</v>
          </cell>
          <cell r="G6">
            <v>1407184283.4257278</v>
          </cell>
        </row>
      </sheetData>
      <sheetData sheetId="15"/>
      <sheetData sheetId="16">
        <row r="4">
          <cell r="G4">
            <v>0.13634000000000002</v>
          </cell>
        </row>
        <row r="9">
          <cell r="I9">
            <v>7036880.4868563032</v>
          </cell>
        </row>
        <row r="19">
          <cell r="H19">
            <v>51512123.778539136</v>
          </cell>
          <cell r="I19">
            <v>22681634.850526985</v>
          </cell>
        </row>
        <row r="31">
          <cell r="H31">
            <v>28575661.463597152</v>
          </cell>
          <cell r="I31">
            <v>25935779.560413271</v>
          </cell>
        </row>
        <row r="43">
          <cell r="G43">
            <v>2322381.8520842418</v>
          </cell>
          <cell r="I43">
            <v>2348493.7401985708</v>
          </cell>
        </row>
        <row r="47">
          <cell r="C47">
            <v>7036880.4868563032</v>
          </cell>
        </row>
        <row r="48">
          <cell r="C48">
            <v>5816673.1494730134</v>
          </cell>
        </row>
        <row r="49">
          <cell r="C49">
            <v>2562528.4395867269</v>
          </cell>
        </row>
        <row r="50">
          <cell r="C50">
            <v>78842.407717187743</v>
          </cell>
        </row>
      </sheetData>
      <sheetData sheetId="17">
        <row r="20">
          <cell r="C20">
            <v>74948859.232052252</v>
          </cell>
          <cell r="D20">
            <v>89344375.577686802</v>
          </cell>
          <cell r="E20">
            <v>102589352.68598504</v>
          </cell>
          <cell r="F20">
            <v>116226240.9109479</v>
          </cell>
          <cell r="G20">
            <v>130286114.48924179</v>
          </cell>
        </row>
      </sheetData>
      <sheetData sheetId="18"/>
      <sheetData sheetId="19"/>
      <sheetData sheetId="20"/>
      <sheetData sheetId="2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adores"/>
      <sheetName val="Gráficos"/>
    </sheetNames>
    <sheetDataSet>
      <sheetData sheetId="0">
        <row r="8">
          <cell r="C8">
            <v>2015</v>
          </cell>
        </row>
        <row r="18">
          <cell r="C18">
            <v>193.27610677938341</v>
          </cell>
          <cell r="D18">
            <v>233.76773705992733</v>
          </cell>
          <cell r="E18">
            <v>277.43979259922759</v>
          </cell>
          <cell r="F18">
            <v>256.10979799146656</v>
          </cell>
        </row>
      </sheetData>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BALANCE "/>
      <sheetName val="PYG ACUMULADO"/>
      <sheetName val="PUNTO EQUILIBRIO"/>
      <sheetName val="INDICADORES"/>
    </sheetNames>
    <sheetDataSet>
      <sheetData sheetId="0"/>
      <sheetData sheetId="1">
        <row r="22">
          <cell r="E22">
            <v>13020343.1</v>
          </cell>
        </row>
        <row r="42">
          <cell r="E42">
            <v>4067276</v>
          </cell>
        </row>
        <row r="43">
          <cell r="E43">
            <v>2724879</v>
          </cell>
        </row>
        <row r="52">
          <cell r="E52">
            <v>-1078727</v>
          </cell>
        </row>
      </sheetData>
      <sheetData sheetId="2"/>
      <sheetData sheetId="3"/>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sheetName val="PG"/>
      <sheetName val="EFE Directo"/>
      <sheetName val="EFE Indirecto"/>
    </sheetNames>
    <sheetDataSet>
      <sheetData sheetId="0">
        <row r="14">
          <cell r="E14" t="str">
            <v>Activos Diferidos</v>
          </cell>
          <cell r="G14">
            <v>10000</v>
          </cell>
          <cell r="H14">
            <v>10000</v>
          </cell>
          <cell r="I14">
            <v>10000</v>
          </cell>
          <cell r="J14">
            <v>10000</v>
          </cell>
          <cell r="K14">
            <v>10000</v>
          </cell>
          <cell r="L14">
            <v>10000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
  <sheetViews>
    <sheetView workbookViewId="0">
      <selection activeCell="D1" sqref="D1"/>
    </sheetView>
  </sheetViews>
  <sheetFormatPr baseColWidth="10" defaultColWidth="9.140625" defaultRowHeight="16.5"/>
  <cols>
    <col min="1" max="1" width="31.85546875" style="4" bestFit="1" customWidth="1"/>
    <col min="2" max="5" width="15.85546875" style="5" bestFit="1" customWidth="1"/>
    <col min="6" max="6" width="48.140625" style="4" bestFit="1" customWidth="1"/>
    <col min="7" max="16384" width="9.140625" style="4"/>
  </cols>
  <sheetData>
    <row r="1" spans="1:6">
      <c r="B1" s="8">
        <v>43100</v>
      </c>
      <c r="C1" s="8">
        <v>43465</v>
      </c>
      <c r="D1" s="8">
        <v>43830</v>
      </c>
      <c r="E1" s="8">
        <v>44196</v>
      </c>
      <c r="F1" s="4" t="s">
        <v>83</v>
      </c>
    </row>
    <row r="3" spans="1:6">
      <c r="A3" s="9" t="s">
        <v>28</v>
      </c>
      <c r="B3" s="5">
        <f>+B9+B14</f>
        <v>272834952.85000002</v>
      </c>
      <c r="C3" s="5">
        <f t="shared" ref="C3:E3" si="0">+C9+C14</f>
        <v>356492413.46000004</v>
      </c>
      <c r="D3" s="5">
        <f t="shared" si="0"/>
        <v>652865019.04999995</v>
      </c>
      <c r="E3" s="5">
        <f t="shared" si="0"/>
        <v>733454793.08000004</v>
      </c>
    </row>
    <row r="5" spans="1:6">
      <c r="A5" s="4" t="s">
        <v>1</v>
      </c>
      <c r="B5" s="5">
        <v>6338263.7400000002</v>
      </c>
      <c r="C5" s="5">
        <v>333775.20999999996</v>
      </c>
      <c r="D5" s="5">
        <v>351331</v>
      </c>
      <c r="E5" s="5">
        <v>19682806.98</v>
      </c>
      <c r="F5" s="4" t="s">
        <v>84</v>
      </c>
    </row>
    <row r="6" spans="1:6">
      <c r="A6" s="4" t="s">
        <v>2</v>
      </c>
      <c r="B6" s="5">
        <v>213488240</v>
      </c>
      <c r="C6" s="5">
        <v>298046128</v>
      </c>
      <c r="D6" s="5">
        <v>459205584</v>
      </c>
      <c r="E6" s="5">
        <v>521355798</v>
      </c>
      <c r="F6" s="4" t="s">
        <v>86</v>
      </c>
    </row>
    <row r="7" spans="1:6">
      <c r="A7" s="4" t="s">
        <v>3</v>
      </c>
      <c r="B7" s="5">
        <v>10610537.949999999</v>
      </c>
      <c r="C7" s="5">
        <v>20374325</v>
      </c>
      <c r="D7" s="5">
        <v>3343712</v>
      </c>
      <c r="E7" s="5">
        <v>6518412</v>
      </c>
      <c r="F7" s="4" t="s">
        <v>87</v>
      </c>
    </row>
    <row r="8" spans="1:6">
      <c r="A8" s="4" t="s">
        <v>4</v>
      </c>
      <c r="B8" s="5">
        <v>0</v>
      </c>
      <c r="C8" s="5">
        <v>0</v>
      </c>
      <c r="D8" s="5">
        <v>21017493.949999999</v>
      </c>
      <c r="E8" s="5">
        <v>38344195</v>
      </c>
      <c r="F8" s="4" t="s">
        <v>88</v>
      </c>
    </row>
    <row r="9" spans="1:6">
      <c r="A9" s="6" t="s">
        <v>5</v>
      </c>
      <c r="B9" s="7">
        <f>SUM(B5:B8)</f>
        <v>230437041.69</v>
      </c>
      <c r="C9" s="7">
        <f t="shared" ref="C9:E9" si="1">SUM(C5:C8)</f>
        <v>318754228.20999998</v>
      </c>
      <c r="D9" s="7">
        <f t="shared" si="1"/>
        <v>483918120.94999999</v>
      </c>
      <c r="E9" s="7">
        <f t="shared" si="1"/>
        <v>585901211.98000002</v>
      </c>
    </row>
    <row r="11" spans="1:6">
      <c r="A11" s="4" t="s">
        <v>6</v>
      </c>
      <c r="B11" s="5">
        <v>76052028</v>
      </c>
      <c r="C11" s="5">
        <v>84509326.099999994</v>
      </c>
      <c r="D11" s="5">
        <v>237498924.09999999</v>
      </c>
      <c r="E11" s="5">
        <v>238529653.09999999</v>
      </c>
      <c r="F11" s="4" t="s">
        <v>89</v>
      </c>
    </row>
    <row r="12" spans="1:6">
      <c r="A12" s="4" t="s">
        <v>7</v>
      </c>
      <c r="B12" s="5">
        <v>-34804117</v>
      </c>
      <c r="C12" s="5">
        <v>-47710304</v>
      </c>
      <c r="D12" s="5">
        <v>-68552026</v>
      </c>
      <c r="E12" s="5">
        <v>-90976072</v>
      </c>
      <c r="F12" s="4" t="s">
        <v>89</v>
      </c>
    </row>
    <row r="13" spans="1:6">
      <c r="A13" s="4" t="s">
        <v>8</v>
      </c>
      <c r="B13" s="5">
        <v>1150000.16000003</v>
      </c>
      <c r="C13" s="5">
        <v>939163.15000009502</v>
      </c>
      <c r="D13" s="5">
        <v>0</v>
      </c>
      <c r="E13" s="5">
        <v>0</v>
      </c>
      <c r="F13" s="4" t="s">
        <v>90</v>
      </c>
    </row>
    <row r="14" spans="1:6">
      <c r="A14" s="6" t="s">
        <v>9</v>
      </c>
      <c r="B14" s="7">
        <f>SUM(B11:B13)</f>
        <v>42397911.160000026</v>
      </c>
      <c r="C14" s="7">
        <f t="shared" ref="C14:E14" si="2">SUM(C11:C13)</f>
        <v>37738185.250000089</v>
      </c>
      <c r="D14" s="7">
        <f t="shared" si="2"/>
        <v>168946898.09999999</v>
      </c>
      <c r="E14" s="7">
        <f t="shared" si="2"/>
        <v>147553581.09999999</v>
      </c>
    </row>
    <row r="16" spans="1:6">
      <c r="A16" s="9" t="s">
        <v>29</v>
      </c>
      <c r="B16" s="5">
        <f>+B23+B26</f>
        <v>96386137.950000003</v>
      </c>
      <c r="C16" s="5">
        <f t="shared" ref="C16:E16" si="3">+C23+C26</f>
        <v>147339047</v>
      </c>
      <c r="D16" s="5">
        <f t="shared" si="3"/>
        <v>256539084</v>
      </c>
      <c r="E16" s="5">
        <f t="shared" si="3"/>
        <v>303235642</v>
      </c>
    </row>
    <row r="18" spans="1:6">
      <c r="A18" s="4" t="s">
        <v>11</v>
      </c>
      <c r="C18" s="5">
        <v>4817713</v>
      </c>
      <c r="D18" s="5">
        <v>6880527</v>
      </c>
      <c r="E18" s="5">
        <v>1821986</v>
      </c>
      <c r="F18" s="4" t="s">
        <v>91</v>
      </c>
    </row>
    <row r="19" spans="1:6">
      <c r="A19" s="4" t="s">
        <v>12</v>
      </c>
      <c r="B19" s="5">
        <v>94937121.950000003</v>
      </c>
      <c r="C19" s="5">
        <v>135729179</v>
      </c>
      <c r="D19" s="5">
        <v>204295896</v>
      </c>
      <c r="E19" s="5">
        <v>133670253</v>
      </c>
      <c r="F19" s="4" t="s">
        <v>92</v>
      </c>
    </row>
    <row r="20" spans="1:6">
      <c r="A20" s="4" t="s">
        <v>13</v>
      </c>
      <c r="B20" s="5">
        <v>0</v>
      </c>
      <c r="C20" s="5">
        <v>0</v>
      </c>
      <c r="D20" s="5">
        <v>0</v>
      </c>
      <c r="E20" s="5">
        <v>34641504</v>
      </c>
      <c r="F20" s="4" t="s">
        <v>93</v>
      </c>
    </row>
    <row r="21" spans="1:6">
      <c r="A21" s="4" t="s">
        <v>14</v>
      </c>
      <c r="B21" s="5">
        <v>1422016</v>
      </c>
      <c r="C21" s="5">
        <v>4067276</v>
      </c>
      <c r="D21" s="5">
        <v>15446506</v>
      </c>
      <c r="E21" s="5">
        <v>120714276</v>
      </c>
      <c r="F21" s="4" t="s">
        <v>94</v>
      </c>
    </row>
    <row r="22" spans="1:6">
      <c r="A22" s="4" t="s">
        <v>15</v>
      </c>
      <c r="B22" s="5">
        <v>27000</v>
      </c>
      <c r="C22" s="5">
        <v>2724879</v>
      </c>
      <c r="D22" s="5">
        <v>6394043</v>
      </c>
      <c r="E22" s="5">
        <v>5099679</v>
      </c>
      <c r="F22" s="4" t="s">
        <v>94</v>
      </c>
    </row>
    <row r="23" spans="1:6">
      <c r="A23" s="6" t="s">
        <v>16</v>
      </c>
      <c r="B23" s="7">
        <f>SUM(B18:B22)</f>
        <v>96386137.950000003</v>
      </c>
      <c r="C23" s="7">
        <f t="shared" ref="C23:E23" si="4">SUM(C18:C22)</f>
        <v>147339047</v>
      </c>
      <c r="D23" s="7">
        <f t="shared" si="4"/>
        <v>233016972</v>
      </c>
      <c r="E23" s="7">
        <f t="shared" si="4"/>
        <v>295947698</v>
      </c>
    </row>
    <row r="24" spans="1:6">
      <c r="A24" s="4" t="s">
        <v>17</v>
      </c>
    </row>
    <row r="25" spans="1:6">
      <c r="A25" s="4" t="s">
        <v>18</v>
      </c>
      <c r="B25" s="5">
        <v>0</v>
      </c>
      <c r="C25" s="5">
        <v>0</v>
      </c>
      <c r="D25" s="5">
        <v>23522112</v>
      </c>
      <c r="E25" s="5">
        <v>7287944</v>
      </c>
      <c r="F25" s="4" t="s">
        <v>95</v>
      </c>
    </row>
    <row r="26" spans="1:6">
      <c r="A26" s="6" t="s">
        <v>19</v>
      </c>
      <c r="B26" s="7">
        <f>+B25</f>
        <v>0</v>
      </c>
      <c r="C26" s="7">
        <f t="shared" ref="C26:E26" si="5">+C25</f>
        <v>0</v>
      </c>
      <c r="D26" s="7">
        <f t="shared" si="5"/>
        <v>23522112</v>
      </c>
      <c r="E26" s="7">
        <f t="shared" si="5"/>
        <v>7287944</v>
      </c>
    </row>
    <row r="28" spans="1:6">
      <c r="A28" s="4" t="s">
        <v>21</v>
      </c>
      <c r="B28" s="5">
        <v>47435504</v>
      </c>
      <c r="C28" s="5">
        <v>47435504</v>
      </c>
      <c r="D28" s="5">
        <v>189742046</v>
      </c>
      <c r="E28" s="5">
        <v>189742046</v>
      </c>
    </row>
    <row r="29" spans="1:6">
      <c r="A29" s="4" t="s">
        <v>22</v>
      </c>
      <c r="B29" s="5">
        <f>+ER!B23</f>
        <v>53213877.359999999</v>
      </c>
      <c r="C29" s="5">
        <f>+ER!C23</f>
        <v>49702142.919999987</v>
      </c>
      <c r="D29" s="5">
        <f>+ER!D23</f>
        <v>44866025.299999952</v>
      </c>
      <c r="E29" s="5">
        <f>+ER!E23</f>
        <v>54058529.719999999</v>
      </c>
    </row>
    <row r="30" spans="1:6">
      <c r="A30" s="4" t="s">
        <v>23</v>
      </c>
      <c r="B30" s="5">
        <v>0</v>
      </c>
      <c r="C30" s="5">
        <v>0</v>
      </c>
      <c r="D30" s="5">
        <v>0</v>
      </c>
      <c r="E30" s="5">
        <v>0</v>
      </c>
    </row>
    <row r="31" spans="1:6">
      <c r="A31" s="4" t="s">
        <v>24</v>
      </c>
      <c r="B31" s="5">
        <v>92019368</v>
      </c>
      <c r="C31" s="5">
        <v>129314381</v>
      </c>
      <c r="D31" s="5">
        <v>179016524.72</v>
      </c>
      <c r="E31" s="5">
        <v>204096799.02000001</v>
      </c>
    </row>
    <row r="32" spans="1:6">
      <c r="A32" s="4" t="s">
        <v>25</v>
      </c>
      <c r="B32" s="5">
        <v>-16219934.460000001</v>
      </c>
      <c r="C32" s="5">
        <v>-16219934.460000001</v>
      </c>
      <c r="D32" s="5">
        <v>-16219934.460000001</v>
      </c>
      <c r="E32" s="5">
        <v>-16219934.460000001</v>
      </c>
    </row>
    <row r="33" spans="1:7">
      <c r="A33" s="4" t="s">
        <v>26</v>
      </c>
      <c r="B33" s="5">
        <v>0</v>
      </c>
      <c r="C33" s="5">
        <v>-1078727</v>
      </c>
      <c r="D33" s="5">
        <v>-1078727</v>
      </c>
      <c r="E33" s="5">
        <v>-1458289</v>
      </c>
    </row>
    <row r="35" spans="1:7">
      <c r="A35" s="6" t="s">
        <v>30</v>
      </c>
      <c r="B35" s="7">
        <f>SUM(B28:B34)</f>
        <v>176448814.90000001</v>
      </c>
      <c r="C35" s="7">
        <f t="shared" ref="C35:E35" si="6">SUM(C28:C34)</f>
        <v>209153366.45999998</v>
      </c>
      <c r="D35" s="7">
        <f t="shared" si="6"/>
        <v>396325934.56</v>
      </c>
      <c r="E35" s="7">
        <f t="shared" si="6"/>
        <v>430219151.28000003</v>
      </c>
    </row>
    <row r="36" spans="1:7">
      <c r="A36" s="6" t="s">
        <v>31</v>
      </c>
      <c r="B36" s="7">
        <f>+B35+B16-B3</f>
        <v>0</v>
      </c>
      <c r="C36" s="7">
        <f t="shared" ref="C36:D36" si="7">+C35+C16-C3</f>
        <v>0</v>
      </c>
      <c r="D36" s="7">
        <f t="shared" si="7"/>
        <v>-0.49000000953674316</v>
      </c>
      <c r="E36" s="7">
        <f>+E35+E16-E3</f>
        <v>0.19999992847442627</v>
      </c>
      <c r="F36" s="7"/>
      <c r="G36" s="7"/>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4"/>
  <sheetViews>
    <sheetView workbookViewId="0">
      <selection activeCell="F1" sqref="F1"/>
    </sheetView>
  </sheetViews>
  <sheetFormatPr baseColWidth="10" defaultRowHeight="16.5"/>
  <cols>
    <col min="1" max="1" width="39.42578125" style="22" bestFit="1" customWidth="1"/>
    <col min="2" max="2" width="17.42578125" style="22" customWidth="1"/>
    <col min="3" max="3" width="19.42578125" style="22" customWidth="1"/>
    <col min="4" max="4" width="19.28515625" style="22" customWidth="1"/>
    <col min="5" max="5" width="18.140625" style="22" customWidth="1"/>
    <col min="6" max="6" width="45.7109375" style="46" bestFit="1" customWidth="1"/>
    <col min="7" max="16384" width="11.42578125" style="22"/>
  </cols>
  <sheetData>
    <row r="1" spans="1:6">
      <c r="B1" s="23">
        <v>43100</v>
      </c>
      <c r="C1" s="23">
        <v>43465</v>
      </c>
      <c r="D1" s="23">
        <v>43830</v>
      </c>
      <c r="E1" s="23">
        <v>44196</v>
      </c>
      <c r="F1" s="51" t="s">
        <v>83</v>
      </c>
    </row>
    <row r="2" spans="1:6">
      <c r="A2" s="24" t="s">
        <v>32</v>
      </c>
    </row>
    <row r="3" spans="1:6">
      <c r="A3" s="25" t="s">
        <v>33</v>
      </c>
      <c r="D3" s="26"/>
      <c r="E3" s="26"/>
    </row>
    <row r="4" spans="1:6">
      <c r="A4" s="27" t="s">
        <v>34</v>
      </c>
      <c r="B4" s="26">
        <f>-'[5]Estado de Resultados'!$D$18</f>
        <v>83966240</v>
      </c>
      <c r="C4" s="26">
        <v>114022240</v>
      </c>
      <c r="D4" s="26">
        <f>+'[6]PYG ACUMULADO'!$O$7</f>
        <v>268438760</v>
      </c>
      <c r="E4" s="26">
        <f>-[7]CG7345_PyG_NIIF!$E$4</f>
        <v>416020025</v>
      </c>
    </row>
    <row r="5" spans="1:6">
      <c r="A5" s="27" t="s">
        <v>35</v>
      </c>
      <c r="B5" s="26">
        <f>-'[5]Estado de Resultados'!$D$27</f>
        <v>6575000</v>
      </c>
      <c r="C5" s="26">
        <v>6550000</v>
      </c>
      <c r="D5" s="26">
        <f>+'[6]PYG ACUMULADO'!$O$8</f>
        <v>5270000</v>
      </c>
      <c r="E5" s="26">
        <f>-[7]CG7345_PyG_NIIF!$E$18</f>
        <v>2775000</v>
      </c>
    </row>
    <row r="6" spans="1:6">
      <c r="A6" s="27" t="s">
        <v>36</v>
      </c>
      <c r="B6" s="26">
        <f>-'[5]Estado de Resultados'!$D$34</f>
        <v>312629172</v>
      </c>
      <c r="C6" s="26">
        <v>353345984</v>
      </c>
      <c r="D6" s="26">
        <f>+'[6]PYG ACUMULADO'!$O$9</f>
        <v>336521452</v>
      </c>
      <c r="E6" s="26">
        <f>-[7]CG7345_PyG_NIIF!$E$26</f>
        <v>324485886</v>
      </c>
    </row>
    <row r="7" spans="1:6">
      <c r="A7" s="27" t="s">
        <v>37</v>
      </c>
      <c r="B7" s="26">
        <v>0</v>
      </c>
      <c r="C7" s="26">
        <v>-8555304</v>
      </c>
      <c r="D7" s="26">
        <f>+'[6]PYG ACUMULADO'!$O$10</f>
        <v>-6099000</v>
      </c>
      <c r="E7" s="26">
        <f>-[7]CG7345_PyG_NIIF!$E$31</f>
        <v>-260270</v>
      </c>
    </row>
    <row r="8" spans="1:6" ht="17.25" thickBot="1">
      <c r="A8" s="24" t="s">
        <v>38</v>
      </c>
      <c r="B8" s="28">
        <f>SUM(B4:B7)</f>
        <v>403170412</v>
      </c>
      <c r="C8" s="28">
        <f>SUM(C4:C7)</f>
        <v>465362920</v>
      </c>
      <c r="D8" s="28">
        <f>SUM(D4:D7)</f>
        <v>604131212</v>
      </c>
      <c r="E8" s="28">
        <f>SUM(E4:E7)</f>
        <v>743020641</v>
      </c>
      <c r="F8" s="46" t="s">
        <v>96</v>
      </c>
    </row>
    <row r="9" spans="1:6" ht="17.25" thickTop="1">
      <c r="A9" s="24" t="s">
        <v>39</v>
      </c>
      <c r="D9" s="26"/>
      <c r="E9" s="26"/>
    </row>
    <row r="10" spans="1:6">
      <c r="A10" s="29" t="s">
        <v>40</v>
      </c>
      <c r="B10" s="26">
        <v>142440574</v>
      </c>
      <c r="C10" s="26">
        <v>168559702.06</v>
      </c>
      <c r="D10" s="26">
        <f>+'[6]PYG ACUMULADO'!$O$15</f>
        <v>196689911</v>
      </c>
      <c r="E10" s="26">
        <f>+[7]CG7345_PyG_NIIF!$E$249</f>
        <v>245954429</v>
      </c>
    </row>
    <row r="11" spans="1:6" ht="17.25" thickBot="1">
      <c r="A11" s="24" t="s">
        <v>41</v>
      </c>
      <c r="B11" s="28">
        <f>SUM(B10)</f>
        <v>142440574</v>
      </c>
      <c r="C11" s="28">
        <f>SUM(C10)</f>
        <v>168559702.06</v>
      </c>
      <c r="D11" s="28">
        <f>SUM(D10)</f>
        <v>196689911</v>
      </c>
      <c r="E11" s="28">
        <f>SUM(E10)</f>
        <v>245954429</v>
      </c>
    </row>
    <row r="12" spans="1:6" ht="17.25" thickTop="1">
      <c r="A12" s="24"/>
      <c r="B12" s="30">
        <f>+B11/B8</f>
        <v>0.35330115941146989</v>
      </c>
      <c r="C12" s="30">
        <f>+C11/C8</f>
        <v>0.36221128675228359</v>
      </c>
      <c r="D12" s="30">
        <f>+D11/D8</f>
        <v>0.32557482065667548</v>
      </c>
      <c r="E12" s="30">
        <f>+E11/E8</f>
        <v>0.33101964525370431</v>
      </c>
      <c r="F12" s="46" t="s">
        <v>97</v>
      </c>
    </row>
    <row r="13" spans="1:6">
      <c r="A13" s="31" t="s">
        <v>42</v>
      </c>
      <c r="B13" s="32">
        <f>+B8-B11</f>
        <v>260729838</v>
      </c>
      <c r="C13" s="32">
        <f>+C8-C11</f>
        <v>296803217.94</v>
      </c>
      <c r="D13" s="32">
        <f>+D8-D11</f>
        <v>407441301</v>
      </c>
      <c r="E13" s="32">
        <f>+E8-E11</f>
        <v>497066212</v>
      </c>
    </row>
    <row r="14" spans="1:6">
      <c r="A14" s="29" t="s">
        <v>43</v>
      </c>
      <c r="B14" s="26">
        <f>+'[5]Estado de Resultados'!$D$311-'[5]Estado de Resultados'!$D$412-'[5]Estado de Resultados'!$D$291</f>
        <v>181362271</v>
      </c>
      <c r="C14" s="26">
        <f>+'[8]Estado de Resultados'!$D$39-'[8]Estado de Resultados'!$D$35</f>
        <v>223913173.99000001</v>
      </c>
      <c r="D14" s="26">
        <f>+'[6]PYG ACUMULADO'!$O$127-'[6]PYG ACUMULADO'!$O$100</f>
        <v>322063707.00000006</v>
      </c>
      <c r="E14" s="26">
        <f>+'[9]PYG COMPARATIVO 2017-Dic 18'!$F$133-'[9]PYG COMPARATIVO 2017-Dic 18'!$F$105</f>
        <v>359643288</v>
      </c>
      <c r="F14" s="46" t="s">
        <v>98</v>
      </c>
    </row>
    <row r="15" spans="1:6">
      <c r="A15" s="29" t="s">
        <v>44</v>
      </c>
      <c r="B15" s="26">
        <f>+'[5]Estado de Resultados'!$D$319</f>
        <v>1022500</v>
      </c>
      <c r="C15" s="26">
        <f>+'[8]Estado de Resultados'!$D$43</f>
        <v>807000</v>
      </c>
      <c r="D15" s="26">
        <v>0</v>
      </c>
      <c r="E15" s="26">
        <f>+'[9]PYG COMPARATIVO 2017-Dic 18'!$F$139</f>
        <v>0</v>
      </c>
      <c r="F15" s="46" t="s">
        <v>98</v>
      </c>
    </row>
    <row r="16" spans="1:6">
      <c r="A16" s="29" t="s">
        <v>45</v>
      </c>
      <c r="B16" s="26">
        <f>+'[5]Estado de Resultados'!$D$291</f>
        <v>8745807</v>
      </c>
      <c r="C16" s="26">
        <f>+'[8]Estado de Resultados'!$D$35</f>
        <v>12490939</v>
      </c>
      <c r="D16" s="26">
        <f>+'[6]PYG ACUMULADO'!$O$100</f>
        <v>20841722</v>
      </c>
      <c r="E16" s="26">
        <f>+'[9]PYG COMPARATIVO 2017-Dic 18'!$F$105</f>
        <v>26293921</v>
      </c>
      <c r="F16" s="46" t="s">
        <v>99</v>
      </c>
    </row>
    <row r="17" spans="1:6">
      <c r="A17" s="31" t="s">
        <v>46</v>
      </c>
      <c r="B17" s="32">
        <f>+B13-B14-B15-B16</f>
        <v>69599260</v>
      </c>
      <c r="C17" s="32">
        <f>+C13-C14-C15-C16</f>
        <v>59592104.949999988</v>
      </c>
      <c r="D17" s="32">
        <f>+D13-D14-D15-D16</f>
        <v>64535871.99999994</v>
      </c>
      <c r="E17" s="32">
        <f>+E13-E14-E15-E16</f>
        <v>111129003</v>
      </c>
    </row>
    <row r="18" spans="1:6">
      <c r="A18" s="29" t="s">
        <v>47</v>
      </c>
      <c r="B18" s="26">
        <f>-'[5]Estado de Resultados'!$D$56</f>
        <v>5074280.37</v>
      </c>
      <c r="C18" s="26">
        <f>+'[8]Estado de Resultados'!$D$21</f>
        <v>2007557.97</v>
      </c>
      <c r="D18" s="26">
        <f>+'[6]PYG ACUMULADO'!$O$246</f>
        <v>7328790.1799999997</v>
      </c>
      <c r="E18" s="26">
        <f>+'[9]PYG COMPARATIVO 2017-Dic 18'!$F$249</f>
        <v>1337838.8799999999</v>
      </c>
      <c r="F18" s="46" t="s">
        <v>100</v>
      </c>
    </row>
    <row r="19" spans="1:6">
      <c r="A19" s="29" t="s">
        <v>48</v>
      </c>
      <c r="B19" s="26">
        <f>+'[5]Estado de Resultados'!$D$359-'[5]Estado de Resultados'!$D$336</f>
        <v>1357740</v>
      </c>
      <c r="C19" s="26">
        <f>+'[8]Estado de Resultados'!$D$49-'[8]Estado de Resultados'!$D$46</f>
        <v>7694956</v>
      </c>
      <c r="D19" s="26">
        <f>+'[6]PYG ACUMULADO'!$O$276-'[6]PYG ACUMULADO'!$O$264-'[6]PYG ACUMULADO'!$O$257</f>
        <v>66160</v>
      </c>
      <c r="E19" s="26">
        <f>+'[9]PYG COMPARATIVO 2017-Dic 18'!$F$279-'[9]PYG COMPARATIVO 2017-Dic 18'!$F$260</f>
        <v>11472987</v>
      </c>
      <c r="F19" s="46" t="s">
        <v>101</v>
      </c>
    </row>
    <row r="20" spans="1:6">
      <c r="A20" s="29" t="s">
        <v>49</v>
      </c>
      <c r="B20" s="26">
        <f>+'[5]Estado de Resultados'!$D$336</f>
        <v>4007923.01</v>
      </c>
      <c r="C20" s="26">
        <f>+'[8]Estado de Resultados'!$D$46</f>
        <v>4202564</v>
      </c>
      <c r="D20" s="26">
        <f>+'[6]PYG ACUMULADO'!$O$257</f>
        <v>14200434.879999999</v>
      </c>
      <c r="E20" s="26">
        <f>+'[9]PYG COMPARATIVO 2017-Dic 18'!$F$260</f>
        <v>12293821.16</v>
      </c>
      <c r="F20" s="46" t="s">
        <v>102</v>
      </c>
    </row>
    <row r="21" spans="1:6">
      <c r="A21" s="31" t="s">
        <v>50</v>
      </c>
      <c r="B21" s="32">
        <f>+B17+B18-B19-B20</f>
        <v>69307877.359999999</v>
      </c>
      <c r="C21" s="32">
        <f>+C17+C18-C19-C20</f>
        <v>49702142.919999987</v>
      </c>
      <c r="D21" s="32">
        <f>+D17+D18-D19-D20</f>
        <v>57598067.299999952</v>
      </c>
      <c r="E21" s="32">
        <f>+E17+E18-E19-E20</f>
        <v>88700033.719999999</v>
      </c>
    </row>
    <row r="22" spans="1:6">
      <c r="A22" s="29" t="s">
        <v>51</v>
      </c>
      <c r="B22" s="26">
        <f>+'[5]Estado de Resultados'!$D$367+'[5]Estado de Resultados'!$D$375</f>
        <v>16094000</v>
      </c>
      <c r="C22" s="26">
        <v>0</v>
      </c>
      <c r="D22" s="26">
        <f>+'[6]PYG ACUMULADO'!$O$264</f>
        <v>12732042</v>
      </c>
      <c r="E22" s="26">
        <f>+'[9]PYG COMPARATIVO 2017-Dic 18'!$F$282</f>
        <v>34641504</v>
      </c>
      <c r="F22" s="46" t="s">
        <v>103</v>
      </c>
    </row>
    <row r="23" spans="1:6" ht="17.25" thickBot="1">
      <c r="A23" s="31" t="s">
        <v>52</v>
      </c>
      <c r="B23" s="33">
        <f>+B21-B22</f>
        <v>53213877.359999999</v>
      </c>
      <c r="C23" s="33">
        <f>+C21-C22</f>
        <v>49702142.919999987</v>
      </c>
      <c r="D23" s="33">
        <f>+D21-D22</f>
        <v>44866025.299999952</v>
      </c>
      <c r="E23" s="33">
        <f>+E21-E22</f>
        <v>54058529.719999999</v>
      </c>
    </row>
    <row r="24" spans="1:6" ht="17.25" thickTop="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2"/>
  <sheetViews>
    <sheetView workbookViewId="0">
      <selection activeCell="G11" sqref="G11"/>
    </sheetView>
  </sheetViews>
  <sheetFormatPr baseColWidth="10" defaultRowHeight="16.5"/>
  <cols>
    <col min="1" max="1" width="31.140625" style="22" bestFit="1" customWidth="1"/>
    <col min="2" max="2" width="59.140625" style="22" bestFit="1" customWidth="1"/>
    <col min="3" max="3" width="12.42578125" style="45" bestFit="1" customWidth="1"/>
    <col min="4" max="6" width="12.42578125" style="46" bestFit="1" customWidth="1"/>
    <col min="7" max="7" width="11.42578125" style="51"/>
    <col min="8" max="16384" width="11.42578125" style="22"/>
  </cols>
  <sheetData>
    <row r="1" spans="1:7">
      <c r="A1" s="35" t="s">
        <v>53</v>
      </c>
      <c r="C1" s="23">
        <v>43100</v>
      </c>
      <c r="D1" s="23">
        <v>43465</v>
      </c>
      <c r="E1" s="23">
        <v>43830</v>
      </c>
      <c r="F1" s="23">
        <v>44196</v>
      </c>
      <c r="G1" s="51" t="s">
        <v>85</v>
      </c>
    </row>
    <row r="2" spans="1:7">
      <c r="A2" s="35"/>
    </row>
    <row r="3" spans="1:7">
      <c r="A3" s="36" t="s">
        <v>54</v>
      </c>
    </row>
    <row r="4" spans="1:7">
      <c r="A4" s="37"/>
    </row>
    <row r="5" spans="1:7">
      <c r="A5" s="38" t="s">
        <v>55</v>
      </c>
      <c r="B5" s="42" t="s">
        <v>71</v>
      </c>
      <c r="C5" s="47">
        <f>+ESF!B9/ESF!B23</f>
        <v>2.3907695296344218</v>
      </c>
      <c r="D5" s="47">
        <f>+ESF!C9/ESF!C23</f>
        <v>2.163406338646944</v>
      </c>
      <c r="E5" s="47">
        <f>+ESF!D9/ESF!D23</f>
        <v>2.0767505336478238</v>
      </c>
      <c r="F5" s="47">
        <f>+ESF!E9/ESF!E23</f>
        <v>1.97974579947569</v>
      </c>
    </row>
    <row r="6" spans="1:7">
      <c r="A6" s="39" t="s">
        <v>56</v>
      </c>
      <c r="B6" s="42" t="s">
        <v>72</v>
      </c>
      <c r="C6" s="47">
        <f>+C5</f>
        <v>2.3907695296344218</v>
      </c>
      <c r="D6" s="47">
        <f t="shared" ref="D6:F6" si="0">+D5</f>
        <v>2.163406338646944</v>
      </c>
      <c r="E6" s="47">
        <f t="shared" si="0"/>
        <v>2.0767505336478238</v>
      </c>
      <c r="F6" s="47">
        <f t="shared" si="0"/>
        <v>1.97974579947569</v>
      </c>
    </row>
    <row r="8" spans="1:7">
      <c r="A8" s="36"/>
    </row>
    <row r="9" spans="1:7">
      <c r="A9" s="38"/>
    </row>
    <row r="10" spans="1:7">
      <c r="A10" s="38" t="s">
        <v>57</v>
      </c>
      <c r="B10" s="42" t="s">
        <v>73</v>
      </c>
      <c r="C10" s="47">
        <f>+ER!B8/ESF!B6</f>
        <v>1.8884900264295588</v>
      </c>
      <c r="D10" s="47">
        <f>+ER!C8/ESF!C6</f>
        <v>1.5613788480419379</v>
      </c>
      <c r="E10" s="47">
        <f>+ER!D8/ESF!D6</f>
        <v>1.3156007527992082</v>
      </c>
      <c r="F10" s="47">
        <f>+ER!E8/ESF!E6</f>
        <v>1.4251699968626799</v>
      </c>
    </row>
    <row r="11" spans="1:7">
      <c r="A11" s="38" t="s">
        <v>58</v>
      </c>
      <c r="B11" s="42" t="s">
        <v>74</v>
      </c>
      <c r="C11" s="47">
        <f>366/C10</f>
        <v>193.80563035960091</v>
      </c>
      <c r="D11" s="47">
        <f>365/D10</f>
        <v>233.76773705992736</v>
      </c>
      <c r="E11" s="47">
        <f>365/E10</f>
        <v>277.43979259922759</v>
      </c>
      <c r="F11" s="47">
        <f>365/F10</f>
        <v>256.10979799146656</v>
      </c>
      <c r="G11" s="52">
        <f>AVERAGE(C11:F11)</f>
        <v>240.2807395025556</v>
      </c>
    </row>
    <row r="12" spans="1:7">
      <c r="A12" s="39" t="s">
        <v>59</v>
      </c>
      <c r="B12" s="42" t="s">
        <v>75</v>
      </c>
      <c r="C12" s="47">
        <f>+ER!B8/ESF!B3</f>
        <v>1.477708071449541</v>
      </c>
      <c r="D12" s="47">
        <f>+ER!C8/ESF!C3</f>
        <v>1.3053936140837838</v>
      </c>
      <c r="E12" s="47">
        <f>+ER!D8/ESF!D3</f>
        <v>0.92535393132118837</v>
      </c>
      <c r="F12" s="47">
        <f>+ER!E8/ESF!E3</f>
        <v>1.0130421779368706</v>
      </c>
    </row>
    <row r="14" spans="1:7">
      <c r="A14" s="40" t="s">
        <v>60</v>
      </c>
    </row>
    <row r="15" spans="1:7">
      <c r="A15" s="38"/>
    </row>
    <row r="16" spans="1:7">
      <c r="A16" s="37" t="s">
        <v>61</v>
      </c>
      <c r="C16" s="48">
        <f>+ER!B13</f>
        <v>260729838</v>
      </c>
      <c r="D16" s="48">
        <f>+ER!C13</f>
        <v>296803217.94</v>
      </c>
      <c r="E16" s="48">
        <f>+ER!D13</f>
        <v>407441301</v>
      </c>
      <c r="F16" s="48">
        <f>+ER!E13</f>
        <v>497066212</v>
      </c>
    </row>
    <row r="17" spans="1:6">
      <c r="A17" s="39" t="s">
        <v>62</v>
      </c>
      <c r="C17" s="48">
        <f>+ER!B8</f>
        <v>403170412</v>
      </c>
      <c r="D17" s="48">
        <f>+ER!C8</f>
        <v>465362920</v>
      </c>
      <c r="E17" s="48">
        <f>+ER!D8</f>
        <v>604131212</v>
      </c>
      <c r="F17" s="48">
        <f>+ER!E8</f>
        <v>743020641</v>
      </c>
    </row>
    <row r="18" spans="1:6">
      <c r="A18" s="38"/>
    </row>
    <row r="19" spans="1:6">
      <c r="A19" s="38" t="s">
        <v>63</v>
      </c>
      <c r="B19" s="43" t="s">
        <v>78</v>
      </c>
      <c r="C19" s="49">
        <f>+C16/C17</f>
        <v>0.64669884058853011</v>
      </c>
      <c r="D19" s="49">
        <f t="shared" ref="D19:F19" si="1">+D16/D17</f>
        <v>0.63778871324771647</v>
      </c>
      <c r="E19" s="49">
        <f t="shared" si="1"/>
        <v>0.67442517934332447</v>
      </c>
      <c r="F19" s="49">
        <f t="shared" si="1"/>
        <v>0.66898035474629569</v>
      </c>
    </row>
    <row r="20" spans="1:6">
      <c r="A20" s="38" t="s">
        <v>64</v>
      </c>
      <c r="B20" s="41" t="s">
        <v>80</v>
      </c>
      <c r="C20" s="49">
        <f>+ER!B23/ER!B8</f>
        <v>0.13198854820725286</v>
      </c>
      <c r="D20" s="49">
        <f>+ER!C23/ER!C8</f>
        <v>0.1068029720116076</v>
      </c>
      <c r="E20" s="49">
        <f>+ER!D23/ER!D8</f>
        <v>7.4265365551084872E-2</v>
      </c>
      <c r="F20" s="49">
        <f>+ER!E23/ER!E8</f>
        <v>7.2755084767557626E-2</v>
      </c>
    </row>
    <row r="21" spans="1:6">
      <c r="A21" s="38" t="s">
        <v>65</v>
      </c>
      <c r="B21" s="44" t="s">
        <v>76</v>
      </c>
      <c r="C21" s="49">
        <f>+ER!B23/ESF!B3</f>
        <v>0.19504054302476442</v>
      </c>
      <c r="D21" s="49">
        <f>+ER!C23/ESF!C3</f>
        <v>0.13941991762912165</v>
      </c>
      <c r="E21" s="49">
        <f>+ER!D23/ESF!D3</f>
        <v>6.8721747973701536E-2</v>
      </c>
      <c r="F21" s="49">
        <f>+ER!E23/ESF!E3</f>
        <v>7.3703969528908203E-2</v>
      </c>
    </row>
    <row r="22" spans="1:6">
      <c r="A22" s="39" t="s">
        <v>66</v>
      </c>
      <c r="B22" s="42" t="s">
        <v>79</v>
      </c>
      <c r="C22" s="49">
        <f>+ER!B23/ESF!B35</f>
        <v>0.30158251496423055</v>
      </c>
      <c r="D22" s="49">
        <f>+ER!C23/ESF!C35</f>
        <v>0.23763491719606333</v>
      </c>
      <c r="E22" s="49">
        <f>+ER!D23/ESF!D35</f>
        <v>0.11320486848737288</v>
      </c>
      <c r="F22" s="49">
        <f>+ER!E23/ESF!E35</f>
        <v>0.12565347116501799</v>
      </c>
    </row>
    <row r="23" spans="1:6">
      <c r="A23" s="39" t="s">
        <v>67</v>
      </c>
      <c r="B23" s="44" t="s">
        <v>77</v>
      </c>
      <c r="C23" s="49"/>
      <c r="D23" s="50"/>
      <c r="E23" s="50"/>
      <c r="F23" s="50"/>
    </row>
    <row r="25" spans="1:6">
      <c r="A25" s="40" t="s">
        <v>60</v>
      </c>
    </row>
    <row r="26" spans="1:6">
      <c r="A26" s="38"/>
    </row>
    <row r="27" spans="1:6">
      <c r="A27" s="38" t="s">
        <v>68</v>
      </c>
      <c r="B27" s="42" t="s">
        <v>81</v>
      </c>
      <c r="C27" s="49">
        <f>+ESF!B16/ESF!B3</f>
        <v>0.35327635606494834</v>
      </c>
      <c r="D27" s="49">
        <f>+ESF!C16/ESF!C3</f>
        <v>0.41330205478981974</v>
      </c>
      <c r="E27" s="49">
        <f>+ESF!D16/ESF!D3</f>
        <v>0.39294352816344236</v>
      </c>
      <c r="F27" s="49">
        <f>+ESF!E16/ESF!E3</f>
        <v>0.41343467226742248</v>
      </c>
    </row>
    <row r="28" spans="1:6">
      <c r="A28" s="39" t="s">
        <v>69</v>
      </c>
      <c r="B28" s="42" t="s">
        <v>82</v>
      </c>
      <c r="C28" s="49">
        <f>+ESF!B16/ESF!B35</f>
        <v>0.5462555132751985</v>
      </c>
      <c r="D28" s="49">
        <f>+ESF!C16/ESF!C35</f>
        <v>0.70445458035779784</v>
      </c>
      <c r="E28" s="49">
        <f>+ESF!D16/ESF!D35</f>
        <v>0.64729320397568479</v>
      </c>
      <c r="F28" s="49">
        <f>+ESF!E16/ESF!E35</f>
        <v>0.7048399428472788</v>
      </c>
    </row>
    <row r="30" spans="1:6">
      <c r="A30" s="40"/>
    </row>
    <row r="31" spans="1:6">
      <c r="A31" s="38"/>
    </row>
    <row r="32" spans="1:6">
      <c r="A32" s="39" t="s">
        <v>70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L54"/>
  <sheetViews>
    <sheetView topLeftCell="A30" workbookViewId="0">
      <selection activeCell="H44" sqref="H44"/>
    </sheetView>
  </sheetViews>
  <sheetFormatPr baseColWidth="10" defaultColWidth="11.42578125" defaultRowHeight="14.25"/>
  <cols>
    <col min="1" max="2" width="11.42578125" style="2"/>
    <col min="3" max="3" width="15.5703125" style="2" bestFit="1" customWidth="1"/>
    <col min="4" max="5" width="11.42578125" style="2"/>
    <col min="6" max="6" width="12.42578125" style="2" bestFit="1" customWidth="1"/>
    <col min="7" max="7" width="15.5703125" style="2" bestFit="1" customWidth="1"/>
    <col min="8" max="8" width="18.28515625" style="2" customWidth="1"/>
    <col min="9" max="9" width="13.28515625" style="2" bestFit="1" customWidth="1"/>
    <col min="10" max="10" width="17.42578125" style="53" bestFit="1" customWidth="1"/>
    <col min="11" max="16384" width="11.42578125" style="2"/>
  </cols>
  <sheetData>
    <row r="2" spans="2:10" ht="15">
      <c r="B2" s="3" t="s">
        <v>111</v>
      </c>
    </row>
    <row r="3" spans="2:10" ht="15" thickBot="1">
      <c r="B3" s="103" t="s">
        <v>34</v>
      </c>
    </row>
    <row r="4" spans="2:10" ht="15.75" thickBot="1">
      <c r="B4" s="103"/>
      <c r="F4" s="112"/>
      <c r="G4" s="113"/>
      <c r="H4" s="113"/>
      <c r="I4" s="113"/>
      <c r="J4" s="114" t="s">
        <v>120</v>
      </c>
    </row>
    <row r="5" spans="2:10" ht="15.75" thickBot="1">
      <c r="B5" s="2" t="s">
        <v>112</v>
      </c>
      <c r="F5" s="115" t="s">
        <v>121</v>
      </c>
      <c r="G5" s="1"/>
      <c r="H5" s="116" t="s">
        <v>122</v>
      </c>
      <c r="I5" s="117" t="s">
        <v>116</v>
      </c>
      <c r="J5" s="118" t="s">
        <v>123</v>
      </c>
    </row>
    <row r="6" spans="2:10" ht="15">
      <c r="B6" s="104" t="s">
        <v>113</v>
      </c>
      <c r="C6" s="104" t="s">
        <v>114</v>
      </c>
      <c r="F6" s="119" t="s">
        <v>113</v>
      </c>
      <c r="G6" s="120" t="s">
        <v>114</v>
      </c>
      <c r="H6" s="1"/>
      <c r="I6" s="1"/>
      <c r="J6" s="121"/>
    </row>
    <row r="7" spans="2:10">
      <c r="B7" s="105">
        <v>43100</v>
      </c>
      <c r="C7" s="106">
        <f>+[10]ER!C4</f>
        <v>83966240</v>
      </c>
      <c r="F7" s="122">
        <f>+B10</f>
        <v>44196</v>
      </c>
      <c r="G7" s="55">
        <f>+C10</f>
        <v>416020025</v>
      </c>
      <c r="H7" s="54">
        <f t="array" ref="H7:H12">TREND(C7:C10,B7:B10,F7:F12)</f>
        <v>393311662.50739479</v>
      </c>
      <c r="I7" s="1"/>
      <c r="J7" s="124">
        <f>+G7</f>
        <v>416020025</v>
      </c>
    </row>
    <row r="8" spans="2:10">
      <c r="B8" s="105">
        <v>43465</v>
      </c>
      <c r="C8" s="106">
        <f>+[10]ER!D4</f>
        <v>114022240</v>
      </c>
      <c r="D8" s="109">
        <f>+LN(C8/C7)</f>
        <v>0.3059787037906152</v>
      </c>
      <c r="F8" s="122">
        <v>44561</v>
      </c>
      <c r="G8" s="55"/>
      <c r="H8" s="54">
        <v>508287392.34588051</v>
      </c>
      <c r="I8" s="125">
        <f>+H8/H7</f>
        <v>1.2923272834207504</v>
      </c>
      <c r="J8" s="124">
        <f>+J7*I8</f>
        <v>537634028.75688267</v>
      </c>
    </row>
    <row r="9" spans="2:10">
      <c r="B9" s="105">
        <v>43830</v>
      </c>
      <c r="C9" s="106">
        <f>+[10]ER!E4</f>
        <v>268438760</v>
      </c>
      <c r="D9" s="109">
        <f t="shared" ref="D9:D10" si="0">+LN(C9/C8)</f>
        <v>0.85622928891093431</v>
      </c>
      <c r="F9" s="122">
        <v>44926</v>
      </c>
      <c r="G9" s="55"/>
      <c r="H9" s="54">
        <v>623263122.18436432</v>
      </c>
      <c r="I9" s="125">
        <f t="shared" ref="I9:I12" si="1">+H9/H8</f>
        <v>1.2262022068024163</v>
      </c>
      <c r="J9" s="124">
        <f t="shared" ref="J9:J12" si="2">+J8*I9</f>
        <v>659248032.51376331</v>
      </c>
    </row>
    <row r="10" spans="2:10">
      <c r="B10" s="105">
        <v>44196</v>
      </c>
      <c r="C10" s="106">
        <f>+[10]ER!F4</f>
        <v>416020025</v>
      </c>
      <c r="D10" s="109">
        <f t="shared" si="0"/>
        <v>0.4381105901243515</v>
      </c>
      <c r="F10" s="122">
        <v>45291</v>
      </c>
      <c r="G10" s="55"/>
      <c r="H10" s="54">
        <v>738238852.02285004</v>
      </c>
      <c r="I10" s="125">
        <f t="shared" si="1"/>
        <v>1.1844738213220889</v>
      </c>
      <c r="J10" s="124">
        <f t="shared" si="2"/>
        <v>780862036.27064598</v>
      </c>
    </row>
    <row r="11" spans="2:10" ht="15" thickBot="1">
      <c r="F11" s="122">
        <v>45657</v>
      </c>
      <c r="G11" s="55"/>
      <c r="H11" s="54">
        <v>853529583.86089134</v>
      </c>
      <c r="I11" s="125">
        <f t="shared" si="1"/>
        <v>1.1561699597930031</v>
      </c>
      <c r="J11" s="124">
        <f t="shared" si="2"/>
        <v>902809229.07891524</v>
      </c>
    </row>
    <row r="12" spans="2:10" ht="15.75" thickBot="1">
      <c r="B12" s="107" t="s">
        <v>115</v>
      </c>
      <c r="C12" s="108" t="s">
        <v>116</v>
      </c>
      <c r="D12" s="110">
        <f>+AVERAGE(D8:D10)</f>
        <v>0.53343952760863367</v>
      </c>
      <c r="F12" s="126">
        <v>46022</v>
      </c>
      <c r="G12" s="127"/>
      <c r="H12" s="123">
        <v>968505313.69937706</v>
      </c>
      <c r="I12" s="128">
        <f t="shared" si="1"/>
        <v>1.1347062035253654</v>
      </c>
      <c r="J12" s="129">
        <f t="shared" si="2"/>
        <v>1024423232.8357979</v>
      </c>
    </row>
    <row r="13" spans="2:10" ht="15.75" thickBot="1">
      <c r="B13" s="107" t="s">
        <v>117</v>
      </c>
      <c r="C13" s="108" t="s">
        <v>118</v>
      </c>
      <c r="D13" s="111">
        <f>+_xlfn.STDEV.S(D8:D10)</f>
        <v>0.28724489786195523</v>
      </c>
    </row>
    <row r="15" spans="2:10" ht="15" thickBot="1">
      <c r="B15" s="103" t="s">
        <v>119</v>
      </c>
    </row>
    <row r="16" spans="2:10" ht="15.75" thickBot="1">
      <c r="B16" s="103"/>
      <c r="F16" s="112"/>
      <c r="G16" s="113"/>
      <c r="H16" s="113"/>
      <c r="I16" s="113"/>
      <c r="J16" s="114" t="s">
        <v>120</v>
      </c>
    </row>
    <row r="17" spans="2:10" ht="15.75" thickBot="1">
      <c r="B17" s="2" t="s">
        <v>112</v>
      </c>
      <c r="F17" s="115" t="s">
        <v>121</v>
      </c>
      <c r="G17" s="1"/>
      <c r="H17" s="116" t="s">
        <v>122</v>
      </c>
      <c r="I17" s="117" t="s">
        <v>116</v>
      </c>
      <c r="J17" s="118" t="s">
        <v>123</v>
      </c>
    </row>
    <row r="18" spans="2:10" ht="15">
      <c r="B18" s="104" t="s">
        <v>113</v>
      </c>
      <c r="C18" s="104" t="s">
        <v>114</v>
      </c>
      <c r="F18" s="119" t="s">
        <v>113</v>
      </c>
      <c r="G18" s="120" t="s">
        <v>114</v>
      </c>
      <c r="H18" s="1"/>
      <c r="I18" s="1"/>
      <c r="J18" s="121"/>
    </row>
    <row r="19" spans="2:10">
      <c r="B19" s="105">
        <f>+B7</f>
        <v>43100</v>
      </c>
      <c r="C19" s="106">
        <f>+[10]ER!C5</f>
        <v>6575000</v>
      </c>
      <c r="F19" s="122">
        <f>+B22</f>
        <v>44196</v>
      </c>
      <c r="G19" s="55">
        <f>+C22</f>
        <v>2775000</v>
      </c>
      <c r="H19" s="54">
        <f t="array" ref="H19:H24">TREND(C19:C22,B19:B22,F19:F24)</f>
        <v>3388953.7682993114</v>
      </c>
      <c r="I19" s="1"/>
      <c r="J19" s="124">
        <f>+G19</f>
        <v>2775000</v>
      </c>
    </row>
    <row r="20" spans="2:10">
      <c r="B20" s="105">
        <f>+B8</f>
        <v>43465</v>
      </c>
      <c r="C20" s="106">
        <f>+[10]ER!D5</f>
        <v>6550000</v>
      </c>
      <c r="D20" s="109">
        <f>+LN(C20/C19)</f>
        <v>-3.8095284166677302E-3</v>
      </c>
      <c r="F20" s="122">
        <v>44561</v>
      </c>
      <c r="G20" s="55"/>
      <c r="H20" s="54">
        <v>2121658.9674406946</v>
      </c>
      <c r="I20" s="125">
        <v>0.5</v>
      </c>
      <c r="J20" s="124">
        <f>+J19*I20</f>
        <v>1387500</v>
      </c>
    </row>
    <row r="21" spans="2:10">
      <c r="B21" s="105">
        <f>+B9</f>
        <v>43830</v>
      </c>
      <c r="C21" s="106">
        <f>+[10]ER!E5</f>
        <v>5270000</v>
      </c>
      <c r="D21" s="109">
        <f t="shared" ref="D21:D22" si="3">+LN(C21/C20)</f>
        <v>-0.21743468709388955</v>
      </c>
      <c r="F21" s="122">
        <v>44926</v>
      </c>
      <c r="G21" s="55"/>
      <c r="H21" s="54">
        <v>854364.16658204794</v>
      </c>
      <c r="I21" s="125">
        <v>0.5</v>
      </c>
      <c r="J21" s="124">
        <f t="shared" ref="J21:J24" si="4">+J20*I21</f>
        <v>693750</v>
      </c>
    </row>
    <row r="22" spans="2:10">
      <c r="B22" s="105">
        <f>+B10</f>
        <v>44196</v>
      </c>
      <c r="C22" s="106">
        <f>+[10]ER!F5</f>
        <v>2775000</v>
      </c>
      <c r="D22" s="109">
        <f t="shared" si="3"/>
        <v>-0.64137961535487309</v>
      </c>
      <c r="F22" s="122">
        <v>45291</v>
      </c>
      <c r="G22" s="55"/>
      <c r="H22" s="54">
        <v>-412930.63427659869</v>
      </c>
      <c r="I22" s="125">
        <v>0.5</v>
      </c>
      <c r="J22" s="124">
        <f t="shared" si="4"/>
        <v>346875</v>
      </c>
    </row>
    <row r="23" spans="2:10" ht="15" thickBot="1">
      <c r="F23" s="122">
        <v>45657</v>
      </c>
      <c r="G23" s="55"/>
      <c r="H23" s="54">
        <v>-1683697.4756855369</v>
      </c>
      <c r="I23" s="125">
        <v>0.5</v>
      </c>
      <c r="J23" s="124">
        <f t="shared" si="4"/>
        <v>173437.5</v>
      </c>
    </row>
    <row r="24" spans="2:10" ht="15.75" thickBot="1">
      <c r="B24" s="107" t="s">
        <v>115</v>
      </c>
      <c r="C24" s="108" t="s">
        <v>116</v>
      </c>
      <c r="D24" s="110">
        <f>+AVERAGE(D20:D22)</f>
        <v>-0.28754127695514348</v>
      </c>
      <c r="F24" s="126">
        <v>46022</v>
      </c>
      <c r="G24" s="127"/>
      <c r="H24" s="123">
        <v>-2950992.2765441537</v>
      </c>
      <c r="I24" s="128">
        <v>0.5</v>
      </c>
      <c r="J24" s="129">
        <f t="shared" si="4"/>
        <v>86718.75</v>
      </c>
    </row>
    <row r="25" spans="2:10" ht="15.75" thickBot="1">
      <c r="B25" s="107" t="s">
        <v>117</v>
      </c>
      <c r="C25" s="108" t="s">
        <v>118</v>
      </c>
      <c r="D25" s="111">
        <f>+_xlfn.STDEV.S(D20:D22)</f>
        <v>0.32451518361407722</v>
      </c>
    </row>
    <row r="27" spans="2:10" ht="15.75" thickBot="1">
      <c r="B27" s="103" t="s">
        <v>36</v>
      </c>
      <c r="F27" s="3" t="s">
        <v>124</v>
      </c>
    </row>
    <row r="28" spans="2:10" ht="15.75" thickBot="1">
      <c r="B28" s="103"/>
      <c r="F28" s="112"/>
      <c r="G28" s="113"/>
      <c r="H28" s="113"/>
      <c r="I28" s="113"/>
      <c r="J28" s="114" t="s">
        <v>120</v>
      </c>
    </row>
    <row r="29" spans="2:10" ht="15.75" thickBot="1">
      <c r="B29" s="2" t="s">
        <v>112</v>
      </c>
      <c r="F29" s="115" t="s">
        <v>121</v>
      </c>
      <c r="G29" s="1"/>
      <c r="H29" s="116" t="s">
        <v>122</v>
      </c>
      <c r="I29" s="117" t="s">
        <v>116</v>
      </c>
      <c r="J29" s="118" t="s">
        <v>123</v>
      </c>
    </row>
    <row r="30" spans="2:10" ht="15">
      <c r="B30" s="104" t="s">
        <v>113</v>
      </c>
      <c r="C30" s="104" t="s">
        <v>114</v>
      </c>
      <c r="F30" s="119" t="s">
        <v>113</v>
      </c>
      <c r="G30" s="120" t="s">
        <v>114</v>
      </c>
      <c r="H30" s="1"/>
      <c r="I30" s="1"/>
      <c r="J30" s="121"/>
    </row>
    <row r="31" spans="2:10">
      <c r="B31" s="105">
        <f>+B19</f>
        <v>43100</v>
      </c>
      <c r="C31" s="106">
        <f>+[10]ER!C6</f>
        <v>312629172</v>
      </c>
      <c r="F31" s="122">
        <f>+B34</f>
        <v>44196</v>
      </c>
      <c r="G31" s="55">
        <f>+C34</f>
        <v>324485886</v>
      </c>
      <c r="H31" s="54">
        <f t="array" ref="H31:H36">TREND(C31:C34,B31:B34,F31:F36)</f>
        <v>334550727.46817225</v>
      </c>
      <c r="I31" s="1"/>
      <c r="J31" s="124">
        <f>+G31</f>
        <v>324485886</v>
      </c>
    </row>
    <row r="32" spans="2:10">
      <c r="B32" s="105">
        <f>+B20</f>
        <v>43465</v>
      </c>
      <c r="C32" s="106">
        <f>+[10]ER!D6</f>
        <v>353345984</v>
      </c>
      <c r="D32" s="109">
        <f>+LN(C32/C31)</f>
        <v>0.12242996739993441</v>
      </c>
      <c r="F32" s="122">
        <v>44561</v>
      </c>
      <c r="G32" s="55"/>
      <c r="H32" s="54">
        <v>336418238.54593396</v>
      </c>
      <c r="I32" s="125">
        <f>+H32/H31</f>
        <v>1.0055821462170915</v>
      </c>
      <c r="J32" s="124">
        <f>+J31*I32</f>
        <v>326297213.66103446</v>
      </c>
    </row>
    <row r="33" spans="2:10">
      <c r="B33" s="105">
        <f>+B21</f>
        <v>43830</v>
      </c>
      <c r="C33" s="106">
        <f>+[10]ER!E6</f>
        <v>336521452</v>
      </c>
      <c r="D33" s="109">
        <f t="shared" ref="D33:D34" si="5">+LN(C33/C32)</f>
        <v>-4.8785804146363292E-2</v>
      </c>
      <c r="F33" s="122">
        <v>44926</v>
      </c>
      <c r="G33" s="55"/>
      <c r="H33" s="54">
        <v>338285749.62369573</v>
      </c>
      <c r="I33" s="125">
        <f t="shared" ref="I33:I36" si="6">+H33/H32</f>
        <v>1.0055511588367905</v>
      </c>
      <c r="J33" s="124">
        <f t="shared" ref="J33:J36" si="7">+J32*I33</f>
        <v>328108541.32206905</v>
      </c>
    </row>
    <row r="34" spans="2:10">
      <c r="B34" s="105">
        <f>+B22</f>
        <v>44196</v>
      </c>
      <c r="C34" s="106">
        <f>+[10]ER!F6</f>
        <v>324485886</v>
      </c>
      <c r="D34" s="109">
        <f t="shared" si="5"/>
        <v>-3.6419856833145969E-2</v>
      </c>
      <c r="F34" s="122">
        <v>45291</v>
      </c>
      <c r="G34" s="55"/>
      <c r="H34" s="54">
        <v>340153260.7014575</v>
      </c>
      <c r="I34" s="125">
        <f t="shared" si="6"/>
        <v>1.0055205135889973</v>
      </c>
      <c r="J34" s="124">
        <f t="shared" si="7"/>
        <v>329919868.98310363</v>
      </c>
    </row>
    <row r="35" spans="2:10" ht="15" thickBot="1">
      <c r="F35" s="122">
        <v>45657</v>
      </c>
      <c r="G35" s="55"/>
      <c r="H35" s="54">
        <v>342025888.2479254</v>
      </c>
      <c r="I35" s="125">
        <f t="shared" si="6"/>
        <v>1.0055052464956713</v>
      </c>
      <c r="J35" s="124">
        <f t="shared" si="7"/>
        <v>331736159.1856752</v>
      </c>
    </row>
    <row r="36" spans="2:10" ht="15.75" thickBot="1">
      <c r="B36" s="107" t="s">
        <v>115</v>
      </c>
      <c r="C36" s="108" t="s">
        <v>116</v>
      </c>
      <c r="D36" s="110">
        <f>+AVERAGE(D32:D34)</f>
        <v>1.2408102140141717E-2</v>
      </c>
      <c r="F36" s="126">
        <v>46022</v>
      </c>
      <c r="G36" s="127"/>
      <c r="H36" s="123">
        <v>343893399.32568717</v>
      </c>
      <c r="I36" s="128">
        <f t="shared" si="6"/>
        <v>1.0054601453922929</v>
      </c>
      <c r="J36" s="129">
        <f t="shared" si="7"/>
        <v>333547486.84670979</v>
      </c>
    </row>
    <row r="37" spans="2:10" ht="15.75" thickBot="1">
      <c r="B37" s="107" t="s">
        <v>117</v>
      </c>
      <c r="C37" s="108" t="s">
        <v>118</v>
      </c>
      <c r="D37" s="111">
        <f>+_xlfn.STDEV.S(D32:D34)</f>
        <v>9.5482130734872592E-2</v>
      </c>
    </row>
    <row r="38" spans="2:10" ht="15">
      <c r="F38" s="3" t="s">
        <v>125</v>
      </c>
    </row>
    <row r="39" spans="2:10" ht="15.75" thickBot="1">
      <c r="F39" s="3" t="s">
        <v>126</v>
      </c>
    </row>
    <row r="40" spans="2:10" ht="15.75" thickBot="1">
      <c r="F40" s="112"/>
      <c r="G40" s="113"/>
      <c r="H40" s="113"/>
      <c r="I40" s="113"/>
      <c r="J40" s="114" t="s">
        <v>120</v>
      </c>
    </row>
    <row r="41" spans="2:10" ht="15.75" thickBot="1">
      <c r="F41" s="115" t="s">
        <v>121</v>
      </c>
      <c r="G41" s="1"/>
      <c r="H41" s="116" t="s">
        <v>122</v>
      </c>
      <c r="I41" s="117" t="s">
        <v>116</v>
      </c>
      <c r="J41" s="118" t="s">
        <v>123</v>
      </c>
    </row>
    <row r="42" spans="2:10" ht="15">
      <c r="F42" s="119" t="s">
        <v>113</v>
      </c>
      <c r="G42" s="120" t="s">
        <v>114</v>
      </c>
      <c r="H42" s="1"/>
      <c r="I42" s="1"/>
      <c r="J42" s="121"/>
    </row>
    <row r="43" spans="2:10">
      <c r="F43" s="122">
        <f>+F31</f>
        <v>44196</v>
      </c>
      <c r="G43" s="55">
        <f>+G31</f>
        <v>324485886</v>
      </c>
      <c r="H43" s="54">
        <f t="array" ref="H43:H48">TREND(C31:C34,B31:B34,F31:F36)</f>
        <v>334550727.46817225</v>
      </c>
      <c r="I43" s="1"/>
      <c r="J43" s="124">
        <f>+G43</f>
        <v>324485886</v>
      </c>
    </row>
    <row r="44" spans="2:10">
      <c r="F44" s="122">
        <f>+F32</f>
        <v>44561</v>
      </c>
      <c r="G44" s="55"/>
      <c r="H44" s="54">
        <v>336418238.54593396</v>
      </c>
      <c r="I44" s="125">
        <v>1.3</v>
      </c>
      <c r="J44" s="124">
        <f>+J43*I44</f>
        <v>421831651.80000001</v>
      </c>
    </row>
    <row r="45" spans="2:10">
      <c r="F45" s="122">
        <f>+F33</f>
        <v>44926</v>
      </c>
      <c r="G45" s="55"/>
      <c r="H45" s="54">
        <v>338285749.62369573</v>
      </c>
      <c r="I45" s="125">
        <v>1.1499999999999999</v>
      </c>
      <c r="J45" s="124">
        <f t="shared" ref="J45:J48" si="8">+J44*I45</f>
        <v>485106399.56999999</v>
      </c>
    </row>
    <row r="46" spans="2:10">
      <c r="F46" s="122">
        <v>45291</v>
      </c>
      <c r="G46" s="55"/>
      <c r="H46" s="54">
        <v>340153260.7014575</v>
      </c>
      <c r="I46" s="125">
        <v>1.1000000000000001</v>
      </c>
      <c r="J46" s="124">
        <f t="shared" si="8"/>
        <v>533617039.52700001</v>
      </c>
    </row>
    <row r="47" spans="2:10">
      <c r="F47" s="122">
        <v>45657</v>
      </c>
      <c r="G47" s="55"/>
      <c r="H47" s="54">
        <v>342025888.2479254</v>
      </c>
      <c r="I47" s="125">
        <v>1.1000000000000001</v>
      </c>
      <c r="J47" s="124">
        <f t="shared" si="8"/>
        <v>586978743.47970009</v>
      </c>
    </row>
    <row r="48" spans="2:10" ht="15" thickBot="1">
      <c r="F48" s="126">
        <v>46022</v>
      </c>
      <c r="G48" s="127"/>
      <c r="H48" s="123">
        <v>343893399.32568717</v>
      </c>
      <c r="I48" s="128">
        <v>1.1000000000000001</v>
      </c>
      <c r="J48" s="129">
        <f t="shared" si="8"/>
        <v>645676617.8276701</v>
      </c>
    </row>
    <row r="54" spans="12:12">
      <c r="L54" s="130" t="s">
        <v>127</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3:P52"/>
  <sheetViews>
    <sheetView workbookViewId="0">
      <pane xSplit="2" ySplit="6" topLeftCell="D26" activePane="bottomRight" state="frozen"/>
      <selection pane="topRight" activeCell="C1" sqref="C1"/>
      <selection pane="bottomLeft" activeCell="A7" sqref="A7"/>
      <selection pane="bottomRight" activeCell="G33" sqref="G33"/>
    </sheetView>
  </sheetViews>
  <sheetFormatPr baseColWidth="10" defaultColWidth="9.140625" defaultRowHeight="16.5"/>
  <cols>
    <col min="1" max="1" width="9.140625" style="13"/>
    <col min="2" max="2" width="35" style="13" bestFit="1" customWidth="1"/>
    <col min="3" max="4" width="15.28515625" style="13" bestFit="1" customWidth="1"/>
    <col min="5" max="6" width="15.28515625" style="57" bestFit="1" customWidth="1"/>
    <col min="7" max="11" width="18.42578125" style="13" bestFit="1" customWidth="1"/>
    <col min="12" max="15" width="7.28515625" style="13" bestFit="1" customWidth="1"/>
    <col min="16" max="16" width="6.140625" style="13" bestFit="1" customWidth="1"/>
    <col min="17" max="16384" width="9.140625" style="13"/>
  </cols>
  <sheetData>
    <row r="3" spans="2:16">
      <c r="E3" s="56"/>
      <c r="F3" s="56"/>
    </row>
    <row r="4" spans="2:16">
      <c r="E4" s="56"/>
      <c r="F4" s="56"/>
    </row>
    <row r="5" spans="2:16">
      <c r="M5" s="197" t="s">
        <v>104</v>
      </c>
      <c r="N5" s="197"/>
      <c r="O5" s="197"/>
    </row>
    <row r="6" spans="2:16" ht="33">
      <c r="B6" s="58"/>
      <c r="C6" s="8">
        <v>43100</v>
      </c>
      <c r="D6" s="8">
        <v>43465</v>
      </c>
      <c r="E6" s="8">
        <v>43830</v>
      </c>
      <c r="F6" s="8">
        <v>44196</v>
      </c>
      <c r="G6" s="11" t="s">
        <v>105</v>
      </c>
      <c r="H6" s="11" t="s">
        <v>106</v>
      </c>
      <c r="I6" s="11" t="s">
        <v>107</v>
      </c>
      <c r="J6" s="11" t="s">
        <v>108</v>
      </c>
      <c r="K6" s="11" t="s">
        <v>109</v>
      </c>
      <c r="L6" s="59"/>
      <c r="M6" s="57">
        <v>2017</v>
      </c>
      <c r="N6" s="57">
        <v>2018</v>
      </c>
      <c r="O6" s="57">
        <v>2019</v>
      </c>
      <c r="P6" s="13">
        <v>2020</v>
      </c>
    </row>
    <row r="7" spans="2:16">
      <c r="B7" s="58"/>
      <c r="C7" s="58"/>
      <c r="D7" s="58"/>
      <c r="E7" s="60"/>
      <c r="F7" s="60"/>
    </row>
    <row r="8" spans="2:16">
      <c r="B8" s="61" t="s">
        <v>0</v>
      </c>
      <c r="C8" s="62">
        <f>+C14+C19</f>
        <v>272834952.85000002</v>
      </c>
      <c r="D8" s="62">
        <f>+D14+D19</f>
        <v>356492413.46000004</v>
      </c>
      <c r="E8" s="62">
        <f>+E14+E19</f>
        <v>652865019.04999995</v>
      </c>
      <c r="F8" s="62">
        <f>+F14+F19</f>
        <v>733454793.08000004</v>
      </c>
      <c r="G8" s="62">
        <f t="shared" ref="G8:K8" si="0">+G14+G19</f>
        <v>933432164.2053318</v>
      </c>
      <c r="H8" s="62">
        <f t="shared" si="0"/>
        <v>1024869174.9396168</v>
      </c>
      <c r="I8" s="62">
        <f t="shared" si="0"/>
        <v>1125251471.0701582</v>
      </c>
      <c r="J8" s="62">
        <f t="shared" si="0"/>
        <v>1259282331.8450496</v>
      </c>
      <c r="K8" s="62">
        <f t="shared" si="0"/>
        <v>1410205508.6137199</v>
      </c>
    </row>
    <row r="9" spans="2:16">
      <c r="B9" s="61"/>
      <c r="C9" s="61"/>
      <c r="D9" s="61"/>
      <c r="E9" s="62"/>
      <c r="F9" s="62"/>
    </row>
    <row r="10" spans="2:16">
      <c r="B10" s="63" t="s">
        <v>1</v>
      </c>
      <c r="C10" s="64">
        <v>6338263.7400000002</v>
      </c>
      <c r="D10" s="64">
        <v>333775.20999999996</v>
      </c>
      <c r="E10" s="64">
        <v>351331</v>
      </c>
      <c r="F10" s="64">
        <v>19682806.98</v>
      </c>
      <c r="G10" s="64">
        <f>+'EFE Indirecto'!H26</f>
        <v>30448809.246012513</v>
      </c>
      <c r="H10" s="64">
        <f>+'EFE Indirecto'!I26</f>
        <v>12193528.102652211</v>
      </c>
      <c r="I10" s="64">
        <f>+'EFE Indirecto'!J26</f>
        <v>14520834.136344168</v>
      </c>
      <c r="J10" s="64">
        <f>+'EFE Indirecto'!K26</f>
        <v>47468995.341915727</v>
      </c>
      <c r="K10" s="64">
        <f>+'EFE Indirecto'!L26</f>
        <v>94459537.69348599</v>
      </c>
    </row>
    <row r="11" spans="2:16">
      <c r="B11" s="63" t="s">
        <v>2</v>
      </c>
      <c r="C11" s="64">
        <v>213488240</v>
      </c>
      <c r="D11" s="64">
        <v>298046128</v>
      </c>
      <c r="E11" s="64">
        <v>459205584</v>
      </c>
      <c r="F11" s="64">
        <v>521355798</v>
      </c>
      <c r="G11" s="64">
        <f>+'ERI proyectado'!H8*'ESF proyectado'!$L$11/365</f>
        <v>632184422.39323938</v>
      </c>
      <c r="H11" s="64">
        <f>+'ERI proyectado'!I8*'ESF proyectado'!$L$11/365</f>
        <v>753373812.20251763</v>
      </c>
      <c r="I11" s="64">
        <f>+'ERI proyectado'!J8*'ESF proyectado'!$L$11/365</f>
        <v>865077517.64000511</v>
      </c>
      <c r="J11" s="64">
        <f>+'ERI proyectado'!K8*'ESF proyectado'!$L$11/365</f>
        <v>980306265.79203963</v>
      </c>
      <c r="K11" s="64">
        <f>+'ERI proyectado'!L8*'ESF proyectado'!$L$11/365</f>
        <v>1098883734.8299663</v>
      </c>
      <c r="L11" s="65">
        <f>AVERAGE([11]Indicadores!$C$18:$F$18)</f>
        <v>240.14835860750122</v>
      </c>
    </row>
    <row r="12" spans="2:16">
      <c r="B12" s="63" t="s">
        <v>3</v>
      </c>
      <c r="C12" s="64">
        <v>10610537.949999999</v>
      </c>
      <c r="D12" s="64">
        <v>20374325</v>
      </c>
      <c r="E12" s="64">
        <v>3343712</v>
      </c>
      <c r="F12" s="64">
        <v>6518412</v>
      </c>
      <c r="G12" s="64">
        <f>+'ERI proyectado'!H8*'ESF proyectado'!$L$12/365</f>
        <v>6873751.096680183</v>
      </c>
      <c r="H12" s="64">
        <f>+'ERI proyectado'!I8*'ESF proyectado'!$L$12/365</f>
        <v>8191445.2245328939</v>
      </c>
      <c r="I12" s="64">
        <f>+'ERI proyectado'!J8*'ESF proyectado'!$L$12/365</f>
        <v>9406001.3580855783</v>
      </c>
      <c r="J12" s="64">
        <f>+'ERI proyectado'!K8*'ESF proyectado'!$L$12/365</f>
        <v>10658885.336119521</v>
      </c>
      <c r="K12" s="64">
        <f>+'ERI proyectado'!L8*'ESF proyectado'!$L$12/365</f>
        <v>11948180.008638369</v>
      </c>
      <c r="L12" s="66">
        <f>AVERAGE(O12:P12)</f>
        <v>2.6111368532226433</v>
      </c>
      <c r="M12" s="65">
        <f>+C12/[10]ER!C8*365</f>
        <v>9.6059786047742008</v>
      </c>
      <c r="N12" s="65">
        <f>+D12/[10]ER!D8*365</f>
        <v>15.980277554129151</v>
      </c>
      <c r="O12" s="65">
        <f>+E12/[10]ER!E8*365</f>
        <v>2.020181801168055</v>
      </c>
      <c r="P12" s="65">
        <f>+F12/[10]ER!F8*365</f>
        <v>3.2020919052772316</v>
      </c>
    </row>
    <row r="13" spans="2:16">
      <c r="B13" s="63" t="s">
        <v>4</v>
      </c>
      <c r="C13" s="64">
        <v>0</v>
      </c>
      <c r="D13" s="64">
        <v>0</v>
      </c>
      <c r="E13" s="64">
        <v>21017493.949999999</v>
      </c>
      <c r="F13" s="64">
        <v>38344195</v>
      </c>
      <c r="G13" s="64">
        <f>+'[10]Tarifas de Renta-Anticipos '!C20</f>
        <v>74948859.232052252</v>
      </c>
      <c r="H13" s="64">
        <f>+'[10]Tarifas de Renta-Anticipos '!D20</f>
        <v>89344375.577686802</v>
      </c>
      <c r="I13" s="64">
        <f>+'[10]Tarifas de Renta-Anticipos '!E20</f>
        <v>102589352.68598504</v>
      </c>
      <c r="J13" s="64">
        <f>+'[10]Tarifas de Renta-Anticipos '!F20</f>
        <v>116226240.9109479</v>
      </c>
      <c r="K13" s="64">
        <f>+'[10]Tarifas de Renta-Anticipos '!G20</f>
        <v>130286114.48924179</v>
      </c>
    </row>
    <row r="14" spans="2:16">
      <c r="B14" s="61" t="s">
        <v>5</v>
      </c>
      <c r="C14" s="67">
        <f>SUM(C10:C13)</f>
        <v>230437041.69</v>
      </c>
      <c r="D14" s="67">
        <f>SUM(D10:D13)</f>
        <v>318754228.20999998</v>
      </c>
      <c r="E14" s="67">
        <f>SUM(E10:E13)</f>
        <v>483918120.94999999</v>
      </c>
      <c r="F14" s="67">
        <f>SUM(F10:F13)</f>
        <v>585901211.98000002</v>
      </c>
      <c r="G14" s="67">
        <f t="shared" ref="G14:K14" si="1">SUM(G10:G13)</f>
        <v>744455841.96798432</v>
      </c>
      <c r="H14" s="67">
        <f t="shared" si="1"/>
        <v>863103161.10738945</v>
      </c>
      <c r="I14" s="67">
        <f t="shared" si="1"/>
        <v>991593705.82042003</v>
      </c>
      <c r="J14" s="67">
        <f t="shared" si="1"/>
        <v>1154660387.3810227</v>
      </c>
      <c r="K14" s="67">
        <f t="shared" si="1"/>
        <v>1335577567.0213325</v>
      </c>
    </row>
    <row r="15" spans="2:16">
      <c r="B15" s="61"/>
      <c r="C15" s="61"/>
      <c r="D15" s="61"/>
      <c r="E15" s="68"/>
      <c r="F15" s="68"/>
    </row>
    <row r="16" spans="2:16">
      <c r="B16" s="63" t="s">
        <v>6</v>
      </c>
      <c r="C16" s="64">
        <f>SUM([10]PPYE!C3:C6)</f>
        <v>76052028</v>
      </c>
      <c r="D16" s="64">
        <f>SUM([10]PPYE!D3:D6)</f>
        <v>84509326.099999994</v>
      </c>
      <c r="E16" s="64">
        <f>SUM([10]PPYE!E3:E6)</f>
        <v>237498924.09999999</v>
      </c>
      <c r="F16" s="64">
        <f>SUM([10]PPYE!F3:F6)</f>
        <v>238529653.09999999</v>
      </c>
      <c r="G16" s="64">
        <f>+[10]PPYE!G8</f>
        <v>316401131.6523</v>
      </c>
      <c r="H16" s="64">
        <f>+[10]PPYE!H8</f>
        <v>326842368.99682587</v>
      </c>
      <c r="I16" s="64">
        <f>+[10]PPYE!I8</f>
        <v>337628167.17372108</v>
      </c>
      <c r="J16" s="64">
        <f>+[10]PPYE!J8</f>
        <v>348769896.69045383</v>
      </c>
      <c r="K16" s="64">
        <f>+[10]PPYE!K8</f>
        <v>360279303.28123879</v>
      </c>
    </row>
    <row r="17" spans="2:16">
      <c r="B17" s="63" t="s">
        <v>7</v>
      </c>
      <c r="C17" s="64">
        <f>+[10]PPYE!C7</f>
        <v>-34804117</v>
      </c>
      <c r="D17" s="64">
        <f>+[10]PPYE!D7</f>
        <v>-47710304</v>
      </c>
      <c r="E17" s="64">
        <f>+[10]PPYE!E7</f>
        <v>-68552026</v>
      </c>
      <c r="F17" s="64">
        <f>+[10]PPYE!F7</f>
        <v>-90976072</v>
      </c>
      <c r="G17" s="64">
        <f>-[10]PPYE!G7</f>
        <v>-127424809.41495256</v>
      </c>
      <c r="H17" s="64">
        <f>-[10]PPYE!H7</f>
        <v>-165076355.16459855</v>
      </c>
      <c r="I17" s="64">
        <f>-[10]PPYE!I7</f>
        <v>-203970401.92398286</v>
      </c>
      <c r="J17" s="64">
        <f>-[10]PPYE!J7</f>
        <v>-244147952.22642684</v>
      </c>
      <c r="K17" s="64">
        <f>-[10]PPYE!K7</f>
        <v>-285651361.68885148</v>
      </c>
    </row>
    <row r="18" spans="2:16">
      <c r="B18" s="63" t="s">
        <v>8</v>
      </c>
      <c r="C18" s="64">
        <v>1150000.16000003</v>
      </c>
      <c r="D18" s="64">
        <v>939163.15000009502</v>
      </c>
      <c r="E18" s="64">
        <v>0</v>
      </c>
      <c r="F18" s="64">
        <v>0</v>
      </c>
      <c r="G18" s="64">
        <v>0</v>
      </c>
      <c r="H18" s="64">
        <v>0</v>
      </c>
      <c r="I18" s="64">
        <v>0</v>
      </c>
      <c r="J18" s="64">
        <v>0</v>
      </c>
      <c r="K18" s="64">
        <v>0</v>
      </c>
    </row>
    <row r="19" spans="2:16">
      <c r="B19" s="61" t="s">
        <v>9</v>
      </c>
      <c r="C19" s="69">
        <f>SUM(C16:C18)</f>
        <v>42397911.160000026</v>
      </c>
      <c r="D19" s="69">
        <f>SUM(D16:D18)</f>
        <v>37738185.250000089</v>
      </c>
      <c r="E19" s="69">
        <f>SUM(E16:E18)</f>
        <v>168946898.09999999</v>
      </c>
      <c r="F19" s="69">
        <f>SUM(F16:F18)</f>
        <v>147553581.09999999</v>
      </c>
      <c r="G19" s="69">
        <f>SUM(G16:G18)</f>
        <v>188976322.23734742</v>
      </c>
      <c r="H19" s="69">
        <f t="shared" ref="H19:K19" si="2">SUM(H16:H18)</f>
        <v>161766013.83222732</v>
      </c>
      <c r="I19" s="69">
        <f t="shared" si="2"/>
        <v>133657765.24973822</v>
      </c>
      <c r="J19" s="69">
        <f t="shared" si="2"/>
        <v>104621944.46402699</v>
      </c>
      <c r="K19" s="69">
        <f t="shared" si="2"/>
        <v>74627941.592387319</v>
      </c>
    </row>
    <row r="20" spans="2:16">
      <c r="B20" s="63"/>
      <c r="C20" s="63"/>
      <c r="D20" s="63"/>
      <c r="E20" s="64"/>
      <c r="F20" s="64"/>
    </row>
    <row r="21" spans="2:16">
      <c r="B21" s="61" t="s">
        <v>10</v>
      </c>
      <c r="C21" s="62">
        <f>+C27+C30</f>
        <v>96386137.950000003</v>
      </c>
      <c r="D21" s="62">
        <f>+D27+D30</f>
        <v>147339047</v>
      </c>
      <c r="E21" s="62">
        <f>+E27+E30</f>
        <v>256539084</v>
      </c>
      <c r="F21" s="62">
        <f>+F27+F30</f>
        <v>303235642</v>
      </c>
      <c r="G21" s="62">
        <f t="shared" ref="G21:K21" si="3">+G27+G30</f>
        <v>463666988.04028535</v>
      </c>
      <c r="H21" s="62">
        <f t="shared" si="3"/>
        <v>500726765.63875002</v>
      </c>
      <c r="I21" s="62">
        <f t="shared" si="3"/>
        <v>532566210.35189164</v>
      </c>
      <c r="J21" s="62">
        <f t="shared" si="3"/>
        <v>584573723.71718454</v>
      </c>
      <c r="K21" s="62">
        <f t="shared" si="3"/>
        <v>643679053.0667243</v>
      </c>
    </row>
    <row r="22" spans="2:16">
      <c r="B22" s="63" t="s">
        <v>11</v>
      </c>
      <c r="C22" s="64"/>
      <c r="D22" s="64">
        <f>4817773-60</f>
        <v>4817713</v>
      </c>
      <c r="E22" s="64">
        <v>6880527</v>
      </c>
      <c r="F22" s="64">
        <v>1821986</v>
      </c>
      <c r="G22" s="64">
        <f>+'[10]Datos Leasing'!I19</f>
        <v>22681634.850526985</v>
      </c>
      <c r="H22" s="64">
        <f>+'[10]Datos Leasing'!I31</f>
        <v>25935779.560413271</v>
      </c>
      <c r="I22" s="64">
        <f>+'[10]Datos Leasing'!I43+'[10]Datos Leasing'!G43</f>
        <v>4670875.592282813</v>
      </c>
      <c r="J22" s="57">
        <v>0</v>
      </c>
      <c r="K22" s="57">
        <v>0</v>
      </c>
    </row>
    <row r="23" spans="2:16">
      <c r="B23" s="63" t="s">
        <v>12</v>
      </c>
      <c r="C23" s="64">
        <v>94937121.950000003</v>
      </c>
      <c r="D23" s="64">
        <v>135729179</v>
      </c>
      <c r="E23" s="64">
        <v>204295896</v>
      </c>
      <c r="F23" s="64">
        <v>133670253</v>
      </c>
      <c r="G23" s="64">
        <f>+'[10]Cuentas por pagar'!C6*'ESF proyectado'!$L$23/365</f>
        <v>253361453.95927265</v>
      </c>
      <c r="H23" s="64">
        <f>+'[10]Cuentas por pagar'!D6*'ESF proyectado'!$L$23/365</f>
        <v>302024889.12286848</v>
      </c>
      <c r="I23" s="64">
        <f>+'[10]Cuentas por pagar'!E6*'ESF proyectado'!$L$23/365</f>
        <v>346798974.97554034</v>
      </c>
      <c r="J23" s="64">
        <f>+'[10]Cuentas por pagar'!F6*'ESF proyectado'!$L$23/365</f>
        <v>392897899.80986387</v>
      </c>
      <c r="K23" s="64">
        <f>+'[10]Cuentas por pagar'!G6*'ESF proyectado'!$L$23/365</f>
        <v>440426708.77079737</v>
      </c>
      <c r="L23" s="65">
        <f>AVERAGE(M23:P23)</f>
        <v>114.23930084692836</v>
      </c>
      <c r="M23" s="65">
        <f>+C23/([10]ER!C14+[10]ER!C15+[10]ER!C10)*365</f>
        <v>106.67902011079215</v>
      </c>
      <c r="N23" s="65">
        <f>+D23/([10]ER!D14+[10]ER!D15+[10]ER!D10)*365</f>
        <v>125.96919738832896</v>
      </c>
      <c r="O23" s="65">
        <f>+E23/([10]ER!E14+[10]ER!E15+[10]ER!E10)*365</f>
        <v>143.74454356094725</v>
      </c>
      <c r="P23" s="65">
        <f>+F23/([10]ER!F14+[10]ER!F15+[10]ER!F10)*365</f>
        <v>80.56444232764504</v>
      </c>
    </row>
    <row r="24" spans="2:16">
      <c r="B24" s="70" t="s">
        <v>13</v>
      </c>
      <c r="C24" s="64">
        <v>0</v>
      </c>
      <c r="D24" s="64">
        <v>0</v>
      </c>
      <c r="E24" s="64">
        <v>0</v>
      </c>
      <c r="F24" s="64">
        <v>34641504</v>
      </c>
      <c r="G24" s="64">
        <f>+'ERI proyectado'!H22</f>
        <v>28953408.742473584</v>
      </c>
      <c r="H24" s="64">
        <f>+'ERI proyectado'!I22</f>
        <v>36131333.44236435</v>
      </c>
      <c r="I24" s="64">
        <f>+'ERI proyectado'!J22</f>
        <v>42813641.962631032</v>
      </c>
      <c r="J24" s="64">
        <f>+'ERI proyectado'!K22</f>
        <v>48968059.115597181</v>
      </c>
      <c r="K24" s="64">
        <f>+'ERI proyectado'!L22</f>
        <v>55977931.030868299</v>
      </c>
    </row>
    <row r="25" spans="2:16">
      <c r="B25" s="70" t="s">
        <v>14</v>
      </c>
      <c r="C25" s="64">
        <v>1422016</v>
      </c>
      <c r="D25" s="64">
        <f>+'[12]BALANCE '!$E$42</f>
        <v>4067276</v>
      </c>
      <c r="E25" s="64">
        <v>15446506</v>
      </c>
      <c r="F25" s="64">
        <v>120714276</v>
      </c>
      <c r="G25" s="64">
        <f>+F25*(1+$L$25)</f>
        <v>124577132.832</v>
      </c>
      <c r="H25" s="64">
        <f t="shared" ref="H25:K26" si="4">+G25*(1+$L$25)</f>
        <v>128563601.082624</v>
      </c>
      <c r="I25" s="64">
        <f t="shared" si="4"/>
        <v>132677636.31726797</v>
      </c>
      <c r="J25" s="64">
        <f t="shared" si="4"/>
        <v>136923320.67942056</v>
      </c>
      <c r="K25" s="64">
        <f t="shared" si="4"/>
        <v>141304866.94116202</v>
      </c>
      <c r="L25" s="71">
        <v>3.2000000000000001E-2</v>
      </c>
    </row>
    <row r="26" spans="2:16">
      <c r="B26" s="70" t="s">
        <v>15</v>
      </c>
      <c r="C26" s="64">
        <v>27000</v>
      </c>
      <c r="D26" s="64">
        <f>+'[12]BALANCE '!$E$43</f>
        <v>2724879</v>
      </c>
      <c r="E26" s="64">
        <v>6394043</v>
      </c>
      <c r="F26" s="64">
        <v>5099679</v>
      </c>
      <c r="G26" s="64">
        <f>+F26*(1+$L$25)</f>
        <v>5262868.7280000001</v>
      </c>
      <c r="H26" s="64">
        <f t="shared" si="4"/>
        <v>5431280.5272960002</v>
      </c>
      <c r="I26" s="64">
        <f t="shared" si="4"/>
        <v>5605081.5041694725</v>
      </c>
      <c r="J26" s="64">
        <f t="shared" si="4"/>
        <v>5784444.1123028956</v>
      </c>
      <c r="K26" s="64">
        <f t="shared" si="4"/>
        <v>5969546.3238965888</v>
      </c>
      <c r="L26" s="71">
        <v>3.2000000000000001E-2</v>
      </c>
    </row>
    <row r="27" spans="2:16">
      <c r="B27" s="61" t="s">
        <v>16</v>
      </c>
      <c r="C27" s="69">
        <f>SUM(C22:C26)</f>
        <v>96386137.950000003</v>
      </c>
      <c r="D27" s="69">
        <f>SUM(D22:D26)</f>
        <v>147339047</v>
      </c>
      <c r="E27" s="69">
        <f>SUM(E22:E26)</f>
        <v>233016972</v>
      </c>
      <c r="F27" s="69">
        <f>SUM(F22:F26)</f>
        <v>295947698</v>
      </c>
      <c r="G27" s="69">
        <f t="shared" ref="G27:K27" si="5">SUM(G22:G26)</f>
        <v>434836499.11227322</v>
      </c>
      <c r="H27" s="69">
        <f t="shared" si="5"/>
        <v>498086883.73556614</v>
      </c>
      <c r="I27" s="69">
        <f t="shared" si="5"/>
        <v>532566210.35189164</v>
      </c>
      <c r="J27" s="69">
        <f t="shared" si="5"/>
        <v>584573723.71718454</v>
      </c>
      <c r="K27" s="69">
        <f t="shared" si="5"/>
        <v>643679053.0667243</v>
      </c>
    </row>
    <row r="28" spans="2:16">
      <c r="B28" s="63" t="s">
        <v>17</v>
      </c>
      <c r="C28" s="63"/>
      <c r="D28" s="63"/>
      <c r="E28" s="64"/>
      <c r="F28" s="64"/>
    </row>
    <row r="29" spans="2:16">
      <c r="B29" s="63" t="s">
        <v>18</v>
      </c>
      <c r="C29" s="72">
        <v>0</v>
      </c>
      <c r="D29" s="72">
        <v>0</v>
      </c>
      <c r="E29" s="72">
        <v>23522112</v>
      </c>
      <c r="F29" s="72">
        <v>7287944</v>
      </c>
      <c r="G29" s="73">
        <f>+'[10]Datos Leasing'!H19-'[10]Datos Leasing'!I19</f>
        <v>28830488.928012151</v>
      </c>
      <c r="H29" s="73">
        <f>+'[10]Datos Leasing'!H31-'[10]Datos Leasing'!I31</f>
        <v>2639881.9031838812</v>
      </c>
      <c r="I29" s="74">
        <v>0</v>
      </c>
      <c r="J29" s="74">
        <v>0</v>
      </c>
      <c r="K29" s="74">
        <v>0</v>
      </c>
    </row>
    <row r="30" spans="2:16">
      <c r="B30" s="61" t="s">
        <v>19</v>
      </c>
      <c r="C30" s="75">
        <f>SUM(C29:C29)</f>
        <v>0</v>
      </c>
      <c r="D30" s="75">
        <f>SUM(D29:D29)</f>
        <v>0</v>
      </c>
      <c r="E30" s="75">
        <f>SUM(E29:E29)</f>
        <v>23522112</v>
      </c>
      <c r="F30" s="75">
        <f>SUM(F29:F29)</f>
        <v>7287944</v>
      </c>
      <c r="G30" s="75">
        <f t="shared" ref="G30:K30" si="6">SUM(G29:G29)</f>
        <v>28830488.928012151</v>
      </c>
      <c r="H30" s="75">
        <f t="shared" si="6"/>
        <v>2639881.9031838812</v>
      </c>
      <c r="I30" s="75">
        <f t="shared" si="6"/>
        <v>0</v>
      </c>
      <c r="J30" s="75">
        <f t="shared" si="6"/>
        <v>0</v>
      </c>
      <c r="K30" s="75">
        <f t="shared" si="6"/>
        <v>0</v>
      </c>
    </row>
    <row r="31" spans="2:16">
      <c r="B31" s="63"/>
      <c r="C31" s="63"/>
      <c r="D31" s="63"/>
      <c r="E31" s="64"/>
      <c r="F31" s="64"/>
    </row>
    <row r="32" spans="2:16">
      <c r="B32" s="61" t="s">
        <v>20</v>
      </c>
      <c r="C32" s="76">
        <f>SUM(C33:C39)</f>
        <v>176448814.90000001</v>
      </c>
      <c r="D32" s="76">
        <f>SUM(D33:D39)</f>
        <v>209153366.46000001</v>
      </c>
      <c r="E32" s="76">
        <f>SUM(E33:E39)</f>
        <v>396325934.56</v>
      </c>
      <c r="F32" s="76">
        <f>SUM(F33:F39)</f>
        <v>430219151.28000003</v>
      </c>
      <c r="G32" s="76">
        <f t="shared" ref="G32:K32" si="7">SUM(G33:G39)</f>
        <v>469765176.36504638</v>
      </c>
      <c r="H32" s="76">
        <f t="shared" si="7"/>
        <v>524142409.50086695</v>
      </c>
      <c r="I32" s="76">
        <f t="shared" si="7"/>
        <v>592685260.91826653</v>
      </c>
      <c r="J32" s="76">
        <f t="shared" si="7"/>
        <v>674708608.32786536</v>
      </c>
      <c r="K32" s="76">
        <f t="shared" si="7"/>
        <v>766526455.74699545</v>
      </c>
    </row>
    <row r="33" spans="2:11">
      <c r="B33" s="63" t="s">
        <v>21</v>
      </c>
      <c r="C33" s="77">
        <v>47435504</v>
      </c>
      <c r="D33" s="77">
        <v>47435504</v>
      </c>
      <c r="E33" s="77">
        <v>189742046</v>
      </c>
      <c r="F33" s="64">
        <v>189742046</v>
      </c>
      <c r="G33" s="78">
        <f>+F33</f>
        <v>189742046</v>
      </c>
      <c r="H33" s="78">
        <f t="shared" ref="H33:K33" si="8">+G33</f>
        <v>189742046</v>
      </c>
      <c r="I33" s="78">
        <f t="shared" si="8"/>
        <v>189742046</v>
      </c>
      <c r="J33" s="78">
        <f t="shared" si="8"/>
        <v>189742046</v>
      </c>
      <c r="K33" s="78">
        <f t="shared" si="8"/>
        <v>189742046</v>
      </c>
    </row>
    <row r="34" spans="2:11">
      <c r="B34" s="63" t="s">
        <v>22</v>
      </c>
      <c r="C34" s="64">
        <v>53213877.360000014</v>
      </c>
      <c r="D34" s="64">
        <v>49702142.920000017</v>
      </c>
      <c r="E34" s="64">
        <v>44866025.299999952</v>
      </c>
      <c r="F34" s="64">
        <v>54058529.719999999</v>
      </c>
      <c r="G34" s="79">
        <f>+'ERI proyectado'!H23</f>
        <v>58784193.507446364</v>
      </c>
      <c r="H34" s="79">
        <f>+'ERI proyectado'!I23</f>
        <v>76779083.565024242</v>
      </c>
      <c r="I34" s="79">
        <f>+'ERI proyectado'!J23</f>
        <v>95294880.497469082</v>
      </c>
      <c r="J34" s="79">
        <f>+'ERI proyectado'!K23</f>
        <v>114258804.6030601</v>
      </c>
      <c r="K34" s="79">
        <f>+'ERI proyectado'!L23</f>
        <v>130615172.40535939</v>
      </c>
    </row>
    <row r="35" spans="2:11">
      <c r="B35" s="63" t="s">
        <v>23</v>
      </c>
      <c r="C35" s="80">
        <v>0</v>
      </c>
      <c r="D35" s="80">
        <v>0</v>
      </c>
      <c r="E35" s="80">
        <v>0</v>
      </c>
      <c r="F35" s="80">
        <v>0</v>
      </c>
      <c r="G35" s="80">
        <v>0</v>
      </c>
      <c r="H35" s="80">
        <v>0</v>
      </c>
      <c r="I35" s="80">
        <v>0</v>
      </c>
      <c r="J35" s="80">
        <v>0</v>
      </c>
      <c r="K35" s="80">
        <v>0</v>
      </c>
    </row>
    <row r="36" spans="2:11">
      <c r="B36" s="63" t="s">
        <v>24</v>
      </c>
      <c r="C36" s="80">
        <v>92019368</v>
      </c>
      <c r="D36" s="80">
        <v>129314381</v>
      </c>
      <c r="E36" s="80">
        <v>179016524.72</v>
      </c>
      <c r="F36" s="80">
        <v>204096799.02000001</v>
      </c>
      <c r="G36" s="80">
        <f>+F36+F34-'EFE Indirecto'!H49</f>
        <v>238917160.31760001</v>
      </c>
      <c r="H36" s="80">
        <f>+G36+G34-'EFE Indirecto'!I49</f>
        <v>275299503.39584267</v>
      </c>
      <c r="I36" s="80">
        <f>+H36+H34-'EFE Indirecto'!J49</f>
        <v>325326557.88079756</v>
      </c>
      <c r="J36" s="80">
        <f>+I36+I34-'EFE Indirecto'!K49</f>
        <v>388385981.18480527</v>
      </c>
      <c r="K36" s="80">
        <f>+J36+J34-'EFE Indirecto'!L49</f>
        <v>463847460.80163616</v>
      </c>
    </row>
    <row r="37" spans="2:11">
      <c r="B37" s="63" t="s">
        <v>25</v>
      </c>
      <c r="C37" s="81">
        <v>-16219934.460000001</v>
      </c>
      <c r="D37" s="81">
        <v>-16219934.460000001</v>
      </c>
      <c r="E37" s="81">
        <v>-16219934.460000001</v>
      </c>
      <c r="F37" s="81">
        <v>-16219934.460000001</v>
      </c>
      <c r="G37" s="80">
        <f>+F37</f>
        <v>-16219934.460000001</v>
      </c>
      <c r="H37" s="80">
        <f t="shared" ref="H37:K38" si="9">+G37</f>
        <v>-16219934.460000001</v>
      </c>
      <c r="I37" s="80">
        <f t="shared" si="9"/>
        <v>-16219934.460000001</v>
      </c>
      <c r="J37" s="80">
        <f t="shared" si="9"/>
        <v>-16219934.460000001</v>
      </c>
      <c r="K37" s="80">
        <f t="shared" si="9"/>
        <v>-16219934.460000001</v>
      </c>
    </row>
    <row r="38" spans="2:11">
      <c r="B38" s="63" t="s">
        <v>26</v>
      </c>
      <c r="C38" s="81">
        <v>0</v>
      </c>
      <c r="D38" s="81">
        <f>+'[12]BALANCE '!$E$52</f>
        <v>-1078727</v>
      </c>
      <c r="E38" s="81">
        <v>-1078727</v>
      </c>
      <c r="F38" s="81">
        <v>-1458289</v>
      </c>
      <c r="G38" s="80">
        <f>+F38</f>
        <v>-1458289</v>
      </c>
      <c r="H38" s="80">
        <f t="shared" si="9"/>
        <v>-1458289</v>
      </c>
      <c r="I38" s="80">
        <f t="shared" si="9"/>
        <v>-1458289</v>
      </c>
      <c r="J38" s="80">
        <f t="shared" si="9"/>
        <v>-1458289</v>
      </c>
      <c r="K38" s="80">
        <f t="shared" si="9"/>
        <v>-1458289</v>
      </c>
    </row>
    <row r="39" spans="2:11">
      <c r="B39" s="63"/>
      <c r="C39" s="77"/>
      <c r="D39" s="77"/>
      <c r="E39" s="77"/>
      <c r="F39" s="77"/>
      <c r="G39" s="77"/>
      <c r="H39" s="77"/>
      <c r="I39" s="77"/>
      <c r="J39" s="77"/>
      <c r="K39" s="77"/>
    </row>
    <row r="40" spans="2:11">
      <c r="B40" s="61" t="s">
        <v>27</v>
      </c>
      <c r="C40" s="69">
        <f t="shared" ref="C40:K40" si="10">+C21+C32</f>
        <v>272834952.85000002</v>
      </c>
      <c r="D40" s="69">
        <f t="shared" si="10"/>
        <v>356492413.46000004</v>
      </c>
      <c r="E40" s="69">
        <f t="shared" si="10"/>
        <v>652865018.55999994</v>
      </c>
      <c r="F40" s="69">
        <f t="shared" si="10"/>
        <v>733454793.27999997</v>
      </c>
      <c r="G40" s="69">
        <f t="shared" si="10"/>
        <v>933432164.40533173</v>
      </c>
      <c r="H40" s="69">
        <f t="shared" si="10"/>
        <v>1024869175.139617</v>
      </c>
      <c r="I40" s="69">
        <f t="shared" si="10"/>
        <v>1125251471.2701583</v>
      </c>
      <c r="J40" s="69">
        <f t="shared" si="10"/>
        <v>1259282332.0450499</v>
      </c>
      <c r="K40" s="69">
        <f t="shared" si="10"/>
        <v>1410205508.8137197</v>
      </c>
    </row>
    <row r="41" spans="2:11">
      <c r="C41" s="82">
        <f t="shared" ref="C41:K41" si="11">+C8-C40</f>
        <v>0</v>
      </c>
      <c r="D41" s="82">
        <f t="shared" si="11"/>
        <v>0</v>
      </c>
      <c r="E41" s="82">
        <f t="shared" si="11"/>
        <v>0.49000000953674316</v>
      </c>
      <c r="F41" s="82">
        <f t="shared" si="11"/>
        <v>-0.19999992847442627</v>
      </c>
      <c r="G41" s="78">
        <f t="shared" si="11"/>
        <v>-0.19999992847442627</v>
      </c>
      <c r="H41" s="78">
        <f t="shared" si="11"/>
        <v>-0.20000016689300537</v>
      </c>
      <c r="I41" s="78">
        <f t="shared" si="11"/>
        <v>-0.20000004768371582</v>
      </c>
      <c r="J41" s="78">
        <f t="shared" si="11"/>
        <v>-0.20000028610229492</v>
      </c>
      <c r="K41" s="78">
        <f t="shared" si="11"/>
        <v>-0.19999980926513672</v>
      </c>
    </row>
    <row r="42" spans="2:11">
      <c r="C42" s="83"/>
      <c r="D42" s="83"/>
      <c r="E42" s="83"/>
      <c r="F42" s="83"/>
      <c r="G42" s="83"/>
      <c r="H42" s="83"/>
      <c r="I42" s="83"/>
      <c r="J42" s="83"/>
      <c r="K42" s="83"/>
    </row>
    <row r="43" spans="2:11">
      <c r="C43" s="84"/>
      <c r="D43" s="84"/>
      <c r="E43" s="84"/>
      <c r="F43" s="84"/>
      <c r="G43" s="84"/>
      <c r="H43" s="84"/>
      <c r="I43" s="84"/>
      <c r="J43" s="84"/>
      <c r="K43" s="84"/>
    </row>
    <row r="44" spans="2:11">
      <c r="B44" s="34"/>
      <c r="C44" s="85"/>
      <c r="D44" s="85"/>
      <c r="E44" s="85"/>
      <c r="F44" s="85"/>
      <c r="G44" s="58"/>
      <c r="H44" s="58"/>
      <c r="I44" s="86"/>
    </row>
    <row r="45" spans="2:11">
      <c r="C45" s="58"/>
      <c r="D45" s="58"/>
      <c r="E45" s="87"/>
      <c r="F45" s="91"/>
      <c r="G45" s="58"/>
      <c r="H45" s="58"/>
    </row>
    <row r="46" spans="2:11">
      <c r="C46" s="58"/>
      <c r="D46" s="58"/>
      <c r="E46" s="60"/>
      <c r="F46" s="91"/>
      <c r="G46" s="58"/>
      <c r="H46" s="58"/>
    </row>
    <row r="47" spans="2:11">
      <c r="C47" s="58"/>
      <c r="D47" s="58"/>
      <c r="E47" s="60"/>
      <c r="F47" s="91"/>
      <c r="G47" s="58"/>
      <c r="H47" s="58"/>
    </row>
    <row r="48" spans="2:11">
      <c r="C48" s="58"/>
      <c r="D48" s="58"/>
      <c r="E48" s="60"/>
      <c r="F48" s="91"/>
      <c r="G48" s="58"/>
      <c r="H48" s="58"/>
    </row>
    <row r="49" spans="3:8">
      <c r="C49" s="58"/>
      <c r="D49" s="58"/>
      <c r="E49" s="60"/>
      <c r="F49" s="88"/>
      <c r="G49" s="58"/>
      <c r="H49" s="58"/>
    </row>
    <row r="50" spans="3:8">
      <c r="C50" s="58"/>
      <c r="D50" s="58"/>
      <c r="E50" s="60"/>
      <c r="F50" s="88"/>
      <c r="G50" s="58"/>
      <c r="H50" s="58"/>
    </row>
    <row r="51" spans="3:8">
      <c r="C51" s="92"/>
      <c r="D51" s="91"/>
      <c r="E51" s="91"/>
      <c r="F51" s="91"/>
      <c r="G51" s="89"/>
      <c r="H51" s="58"/>
    </row>
    <row r="52" spans="3:8">
      <c r="C52" s="58"/>
      <c r="D52" s="58"/>
      <c r="E52" s="60"/>
      <c r="F52" s="60"/>
      <c r="G52" s="90"/>
      <c r="H52" s="58"/>
    </row>
  </sheetData>
  <mergeCells count="1">
    <mergeCell ref="M5:O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21"/>
  <sheetViews>
    <sheetView showGridLines="0" tabSelected="1" zoomScale="70" zoomScaleNormal="70" workbookViewId="0">
      <pane ySplit="5" topLeftCell="A97" activePane="bottomLeft" state="frozen"/>
      <selection pane="bottomLeft" activeCell="H107" sqref="H107"/>
    </sheetView>
  </sheetViews>
  <sheetFormatPr baseColWidth="10" defaultColWidth="0" defaultRowHeight="0" customHeight="1" zeroHeight="1"/>
  <cols>
    <col min="1" max="3" width="2.7109375" style="132" customWidth="1"/>
    <col min="4" max="4" width="5" style="132" customWidth="1"/>
    <col min="5" max="5" width="45" style="132" customWidth="1"/>
    <col min="6" max="6" width="11.42578125" style="132" customWidth="1"/>
    <col min="7" max="7" width="20.140625" style="132" bestFit="1" customWidth="1"/>
    <col min="8" max="9" width="20" style="132" bestFit="1" customWidth="1"/>
    <col min="10" max="12" width="20.5703125" style="132" bestFit="1" customWidth="1"/>
    <col min="13" max="14" width="2.7109375" style="132" customWidth="1"/>
    <col min="15" max="16384" width="11.42578125" style="132" hidden="1"/>
  </cols>
  <sheetData>
    <row r="1" spans="1:14" ht="16.5">
      <c r="A1" s="131"/>
      <c r="B1" s="131"/>
      <c r="C1" s="131"/>
      <c r="D1" s="131"/>
      <c r="E1" s="131"/>
      <c r="F1" s="131"/>
      <c r="G1" s="131"/>
      <c r="H1" s="131"/>
      <c r="I1" s="131"/>
      <c r="J1" s="131"/>
      <c r="K1" s="131"/>
      <c r="L1" s="131"/>
      <c r="M1" s="131"/>
      <c r="N1" s="131"/>
    </row>
    <row r="2" spans="1:14" ht="16.5">
      <c r="A2" s="131"/>
      <c r="G2" s="132">
        <v>2020</v>
      </c>
      <c r="H2" s="132">
        <v>2021</v>
      </c>
      <c r="I2" s="132">
        <f>+H2+1</f>
        <v>2022</v>
      </c>
      <c r="J2" s="132">
        <f t="shared" ref="J2:L2" si="0">+I2+1</f>
        <v>2023</v>
      </c>
      <c r="K2" s="132">
        <f t="shared" si="0"/>
        <v>2024</v>
      </c>
      <c r="L2" s="132">
        <f t="shared" si="0"/>
        <v>2025</v>
      </c>
      <c r="N2" s="131"/>
    </row>
    <row r="3" spans="1:14" ht="16.5">
      <c r="A3" s="131"/>
      <c r="C3" s="133" t="s">
        <v>128</v>
      </c>
      <c r="D3" s="133"/>
      <c r="E3" s="133"/>
      <c r="F3" s="134" t="s">
        <v>129</v>
      </c>
      <c r="G3" s="134">
        <v>0</v>
      </c>
      <c r="H3" s="134">
        <f t="shared" ref="H3:L3" si="1">+G3+1</f>
        <v>1</v>
      </c>
      <c r="I3" s="134">
        <f t="shared" si="1"/>
        <v>2</v>
      </c>
      <c r="J3" s="134">
        <f t="shared" si="1"/>
        <v>3</v>
      </c>
      <c r="K3" s="134">
        <f t="shared" si="1"/>
        <v>4</v>
      </c>
      <c r="L3" s="134">
        <f t="shared" si="1"/>
        <v>5</v>
      </c>
      <c r="N3" s="131"/>
    </row>
    <row r="4" spans="1:14" ht="3" customHeight="1">
      <c r="A4" s="131"/>
      <c r="N4" s="131"/>
    </row>
    <row r="5" spans="1:14" ht="16.5">
      <c r="A5" s="131"/>
      <c r="C5" s="199" t="s">
        <v>130</v>
      </c>
      <c r="D5" s="200"/>
      <c r="E5" s="200"/>
      <c r="F5" s="200"/>
      <c r="G5" s="200"/>
      <c r="H5" s="200"/>
      <c r="I5" s="200"/>
      <c r="J5" s="200"/>
      <c r="K5" s="200"/>
      <c r="L5" s="201"/>
      <c r="N5" s="131"/>
    </row>
    <row r="6" spans="1:14" ht="16.5">
      <c r="A6" s="131"/>
      <c r="D6" s="135" t="s">
        <v>131</v>
      </c>
      <c r="E6" s="132" t="s">
        <v>132</v>
      </c>
      <c r="F6" s="136" t="s">
        <v>133</v>
      </c>
      <c r="G6" s="137"/>
      <c r="H6" s="138">
        <f>+'ERI proyectado'!H23</f>
        <v>58784193.507446364</v>
      </c>
      <c r="I6" s="138">
        <f>+'ERI proyectado'!I23</f>
        <v>76779083.565024242</v>
      </c>
      <c r="J6" s="138">
        <f>+'ERI proyectado'!J23</f>
        <v>95294880.497469082</v>
      </c>
      <c r="K6" s="138">
        <f>+'ERI proyectado'!K23</f>
        <v>114258804.6030601</v>
      </c>
      <c r="L6" s="138">
        <f>+'ERI proyectado'!L23</f>
        <v>130615172.40535939</v>
      </c>
      <c r="N6" s="131"/>
    </row>
    <row r="7" spans="1:14" ht="16.5">
      <c r="A7" s="131"/>
      <c r="D7" s="139" t="s">
        <v>131</v>
      </c>
      <c r="E7" s="132" t="s">
        <v>134</v>
      </c>
      <c r="F7" s="136" t="s">
        <v>133</v>
      </c>
      <c r="G7" s="137"/>
      <c r="H7" s="138">
        <f>+'ERI proyectado'!H22</f>
        <v>28953408.742473584</v>
      </c>
      <c r="I7" s="138">
        <f>+'ERI proyectado'!I22</f>
        <v>36131333.44236435</v>
      </c>
      <c r="J7" s="138">
        <f>+'ERI proyectado'!J22</f>
        <v>42813641.962631032</v>
      </c>
      <c r="K7" s="138">
        <f>+'ERI proyectado'!K22</f>
        <v>48968059.115597181</v>
      </c>
      <c r="L7" s="138">
        <f>+'ERI proyectado'!L22</f>
        <v>55977931.030868299</v>
      </c>
      <c r="N7" s="131"/>
    </row>
    <row r="8" spans="1:14" ht="16.5">
      <c r="A8" s="131"/>
      <c r="D8" s="139" t="s">
        <v>131</v>
      </c>
      <c r="E8" s="132" t="s">
        <v>135</v>
      </c>
      <c r="F8" s="136" t="s">
        <v>133</v>
      </c>
      <c r="G8" s="137"/>
      <c r="H8" s="138">
        <f>+'ERI proyectado'!H20</f>
        <v>22757080.46694598</v>
      </c>
      <c r="I8" s="138">
        <f>+'ERI proyectado'!I20</f>
        <v>24550426.415255405</v>
      </c>
      <c r="J8" s="138">
        <f>+'ERI proyectado'!J20</f>
        <v>24073959.430085406</v>
      </c>
      <c r="K8" s="138">
        <f>+'ERI proyectado'!K20</f>
        <v>24455606.519756485</v>
      </c>
      <c r="L8" s="138">
        <f>+'ERI proyectado'!L20</f>
        <v>27325368.127545379</v>
      </c>
      <c r="N8" s="131"/>
    </row>
    <row r="9" spans="1:14" ht="16.5">
      <c r="A9" s="131"/>
      <c r="D9" s="139" t="s">
        <v>131</v>
      </c>
      <c r="E9" s="132" t="s">
        <v>136</v>
      </c>
      <c r="F9" s="136" t="s">
        <v>133</v>
      </c>
      <c r="G9" s="137"/>
      <c r="H9" s="138">
        <f>+'ERI proyectado'!H16</f>
        <v>36448737.414952561</v>
      </c>
      <c r="I9" s="138">
        <f>+'ERI proyectado'!I16</f>
        <v>37651545.749645993</v>
      </c>
      <c r="J9" s="138">
        <f>+'ERI proyectado'!J16</f>
        <v>38894046.759384312</v>
      </c>
      <c r="K9" s="138">
        <f>+'ERI proyectado'!K16</f>
        <v>40177550.302443989</v>
      </c>
      <c r="L9" s="138">
        <f>+'ERI proyectado'!L16</f>
        <v>41503409.462424636</v>
      </c>
      <c r="N9" s="131"/>
    </row>
    <row r="10" spans="1:14" ht="16.5">
      <c r="A10" s="131"/>
      <c r="D10" s="140" t="s">
        <v>137</v>
      </c>
      <c r="E10" s="141"/>
      <c r="F10" s="142" t="s">
        <v>133</v>
      </c>
      <c r="G10" s="143"/>
      <c r="H10" s="144">
        <f>+SUM(H6:H9)</f>
        <v>146943420.13181847</v>
      </c>
      <c r="I10" s="144">
        <f>+SUM(I6:I9)</f>
        <v>175112389.17228997</v>
      </c>
      <c r="J10" s="144">
        <f>+SUM(J6:J9)</f>
        <v>201076528.64956984</v>
      </c>
      <c r="K10" s="144">
        <f>+SUM(K6:K9)</f>
        <v>227860020.54085776</v>
      </c>
      <c r="L10" s="144">
        <f>+SUM(L6:L9)</f>
        <v>255421881.0261977</v>
      </c>
      <c r="N10" s="131"/>
    </row>
    <row r="11" spans="1:14" ht="16.5">
      <c r="A11" s="131"/>
      <c r="D11" s="139" t="s">
        <v>138</v>
      </c>
      <c r="E11" s="132" t="s">
        <v>139</v>
      </c>
      <c r="F11" s="136" t="s">
        <v>133</v>
      </c>
      <c r="G11" s="137"/>
      <c r="H11" s="138">
        <f>+H38</f>
        <v>-29759475.460225523</v>
      </c>
      <c r="I11" s="138">
        <f t="shared" ref="I11:L11" si="2">+I38</f>
        <v>-76906360.369358957</v>
      </c>
      <c r="J11" s="138">
        <f t="shared" si="2"/>
        <v>-70419008.094882548</v>
      </c>
      <c r="K11" s="138">
        <f t="shared" si="2"/>
        <v>-73440131.397455633</v>
      </c>
      <c r="L11" s="138">
        <f t="shared" si="2"/>
        <v>-74821307.939199567</v>
      </c>
      <c r="N11" s="131"/>
    </row>
    <row r="12" spans="1:14" ht="16.5">
      <c r="A12" s="131"/>
      <c r="D12" s="145" t="s">
        <v>140</v>
      </c>
      <c r="E12" s="146" t="s">
        <v>141</v>
      </c>
      <c r="F12" s="147" t="s">
        <v>133</v>
      </c>
      <c r="G12" s="148"/>
      <c r="H12" s="149">
        <f>-'ESF proyectado'!G24</f>
        <v>-28953408.742473584</v>
      </c>
      <c r="I12" s="149">
        <f>-'ESF proyectado'!H24</f>
        <v>-36131333.44236435</v>
      </c>
      <c r="J12" s="149">
        <f>-'ESF proyectado'!I24</f>
        <v>-42813641.962631032</v>
      </c>
      <c r="K12" s="149">
        <f>-'ESF proyectado'!J24</f>
        <v>-48968059.115597181</v>
      </c>
      <c r="L12" s="149">
        <f>-'ESF proyectado'!K24</f>
        <v>-55977931.030868299</v>
      </c>
      <c r="N12" s="131"/>
    </row>
    <row r="13" spans="1:14" ht="16.5">
      <c r="A13" s="131"/>
      <c r="D13" s="150" t="s">
        <v>142</v>
      </c>
      <c r="E13" s="151"/>
      <c r="F13" s="152" t="s">
        <v>133</v>
      </c>
      <c r="G13" s="153"/>
      <c r="H13" s="154">
        <f t="shared" ref="H13:L13" si="3">+SUM(H10:H12)</f>
        <v>88230535.929119363</v>
      </c>
      <c r="I13" s="154">
        <f t="shared" si="3"/>
        <v>62074695.360566661</v>
      </c>
      <c r="J13" s="154">
        <f t="shared" si="3"/>
        <v>87843878.59205626</v>
      </c>
      <c r="K13" s="154">
        <f t="shared" si="3"/>
        <v>105451830.02780494</v>
      </c>
      <c r="L13" s="155">
        <f t="shared" si="3"/>
        <v>124622642.05612984</v>
      </c>
      <c r="N13" s="131"/>
    </row>
    <row r="14" spans="1:14" ht="16.5">
      <c r="A14" s="131"/>
      <c r="D14" s="139" t="s">
        <v>138</v>
      </c>
      <c r="E14" s="132" t="s">
        <v>143</v>
      </c>
      <c r="F14" s="136" t="s">
        <v>133</v>
      </c>
      <c r="G14" s="137"/>
      <c r="H14" s="138">
        <f>-'[10]ESF estructura actual'!G16+'[10]ESF estructura actual'!F16</f>
        <v>-77871478.552300006</v>
      </c>
      <c r="I14" s="138">
        <f>-'[10]ESF estructura actual'!H16+'[10]ESF estructura actual'!G16</f>
        <v>-10441237.344525874</v>
      </c>
      <c r="J14" s="138">
        <f>-'[10]ESF estructura actual'!I16+'[10]ESF estructura actual'!H16</f>
        <v>-10785798.176895201</v>
      </c>
      <c r="K14" s="138">
        <f>-'[10]ESF estructura actual'!J16+'[10]ESF estructura actual'!I16</f>
        <v>-11141729.516732752</v>
      </c>
      <c r="L14" s="138">
        <f>-'[10]ESF estructura actual'!K16+'[10]ESF estructura actual'!J16</f>
        <v>-11509406.590784967</v>
      </c>
      <c r="N14" s="131"/>
    </row>
    <row r="15" spans="1:14" ht="16.5">
      <c r="A15" s="131"/>
      <c r="D15" s="139" t="s">
        <v>138</v>
      </c>
      <c r="E15" s="132" t="s">
        <v>144</v>
      </c>
      <c r="F15" s="136" t="s">
        <v>133</v>
      </c>
      <c r="G15" s="137"/>
      <c r="H15" s="138">
        <f>+[13]BG!G14-[13]BG!H14</f>
        <v>0</v>
      </c>
      <c r="I15" s="138">
        <f>+[13]BG!H14-[13]BG!I14</f>
        <v>0</v>
      </c>
      <c r="J15" s="138">
        <f>+[13]BG!I14-[13]BG!J14</f>
        <v>0</v>
      </c>
      <c r="K15" s="138">
        <f>+[13]BG!J14-[13]BG!K14</f>
        <v>0</v>
      </c>
      <c r="L15" s="138">
        <f>+[13]BG!K14-[13]BG!L14</f>
        <v>0</v>
      </c>
      <c r="N15" s="131"/>
    </row>
    <row r="16" spans="1:14" ht="16.5">
      <c r="A16" s="131"/>
      <c r="D16" s="145" t="s">
        <v>138</v>
      </c>
      <c r="E16" s="146" t="s">
        <v>145</v>
      </c>
      <c r="F16" s="147" t="s">
        <v>133</v>
      </c>
      <c r="G16" s="148"/>
      <c r="H16" s="149">
        <f>+'[10]ESF estructura actual'!G18-'[10]ESF estructura actual'!H18</f>
        <v>0</v>
      </c>
      <c r="I16" s="149">
        <f>+'[10]ESF estructura actual'!H18-'[10]ESF estructura actual'!I18</f>
        <v>0</v>
      </c>
      <c r="J16" s="149">
        <f>+'[10]ESF estructura actual'!I18-'[10]ESF estructura actual'!J18</f>
        <v>0</v>
      </c>
      <c r="K16" s="149">
        <f>+'[10]ESF estructura actual'!J18-'[10]ESF estructura actual'!K18</f>
        <v>0</v>
      </c>
      <c r="L16" s="149">
        <f>+'[10]ESF estructura actual'!K18-'[10]ESF estructura actual'!L18</f>
        <v>0</v>
      </c>
      <c r="N16" s="131"/>
    </row>
    <row r="17" spans="1:14" ht="16.5">
      <c r="A17" s="131"/>
      <c r="D17" s="150" t="s">
        <v>146</v>
      </c>
      <c r="E17" s="151"/>
      <c r="F17" s="152" t="s">
        <v>133</v>
      </c>
      <c r="G17" s="153"/>
      <c r="H17" s="154">
        <f>+SUM(H14:H16)</f>
        <v>-77871478.552300006</v>
      </c>
      <c r="I17" s="154">
        <f>+SUM(I14:I16)</f>
        <v>-10441237.344525874</v>
      </c>
      <c r="J17" s="154">
        <f>+SUM(J14:J16)</f>
        <v>-10785798.176895201</v>
      </c>
      <c r="K17" s="154">
        <f>+SUM(K14:K16)</f>
        <v>-11141729.516732752</v>
      </c>
      <c r="L17" s="155">
        <f>+SUM(L14:L16)</f>
        <v>-11509406.590784967</v>
      </c>
      <c r="N17" s="131"/>
    </row>
    <row r="18" spans="1:14" ht="16.5">
      <c r="A18" s="131"/>
      <c r="D18" s="135" t="s">
        <v>138</v>
      </c>
      <c r="E18" s="132" t="s">
        <v>147</v>
      </c>
      <c r="F18" s="136" t="s">
        <v>133</v>
      </c>
      <c r="G18" s="137"/>
      <c r="H18" s="138">
        <f>+'[10]ESF estructura actual'!G22+'[10]ESF estructura actual'!G29-'[10]ESF estructura actual'!F22-'[10]ESF estructura actual'!F29</f>
        <v>42402193.778539136</v>
      </c>
      <c r="I18" s="138">
        <f>+'[10]ESF estructura actual'!H22+'[10]ESF estructura actual'!H29-'[10]ESF estructura actual'!G22-'[10]ESF estructura actual'!G29</f>
        <v>-22936462.314941984</v>
      </c>
      <c r="J18" s="138">
        <f>+'[10]ESF estructura actual'!I22+'[10]ESF estructura actual'!I29-'[10]ESF estructura actual'!H22-'[10]ESF estructura actual'!H29</f>
        <v>-23904785.871314339</v>
      </c>
      <c r="K18" s="138">
        <f>+'[10]ESF estructura actual'!J22+'[10]ESF estructura actual'!J29-'[10]ESF estructura actual'!I22-'[10]ESF estructura actual'!I29</f>
        <v>-4670875.592282813</v>
      </c>
      <c r="L18" s="138">
        <f>+'[10]ESF estructura actual'!K22+'[10]ESF estructura actual'!K29-'[10]ESF estructura actual'!J22-'[10]ESF estructura actual'!J29</f>
        <v>0</v>
      </c>
      <c r="N18" s="131"/>
    </row>
    <row r="19" spans="1:14" ht="16.5">
      <c r="A19" s="131"/>
      <c r="D19" s="135" t="s">
        <v>131</v>
      </c>
      <c r="E19" s="132" t="s">
        <v>148</v>
      </c>
      <c r="F19" s="136" t="s">
        <v>133</v>
      </c>
      <c r="G19" s="137"/>
      <c r="H19" s="138"/>
      <c r="I19" s="138"/>
      <c r="J19" s="138"/>
      <c r="K19" s="138"/>
      <c r="L19" s="138"/>
      <c r="N19" s="131"/>
    </row>
    <row r="20" spans="1:14" ht="16.5">
      <c r="A20" s="131"/>
      <c r="D20" s="135" t="s">
        <v>140</v>
      </c>
      <c r="E20" s="132" t="s">
        <v>135</v>
      </c>
      <c r="F20" s="136" t="s">
        <v>133</v>
      </c>
      <c r="G20" s="137"/>
      <c r="H20" s="138">
        <f>-'ERI proyectado'!H20</f>
        <v>-22757080.46694598</v>
      </c>
      <c r="I20" s="138">
        <f>-'ERI proyectado'!I20</f>
        <v>-24550426.415255405</v>
      </c>
      <c r="J20" s="138">
        <f>-'ERI proyectado'!J20</f>
        <v>-24073959.430085406</v>
      </c>
      <c r="K20" s="138">
        <f>-'ERI proyectado'!K20</f>
        <v>-24455606.519756485</v>
      </c>
      <c r="L20" s="138">
        <f>-'ERI proyectado'!L20</f>
        <v>-27325368.127545379</v>
      </c>
      <c r="N20" s="131"/>
    </row>
    <row r="21" spans="1:14" ht="16.5">
      <c r="A21" s="131"/>
      <c r="D21" s="135" t="s">
        <v>131</v>
      </c>
      <c r="E21" s="132" t="s">
        <v>149</v>
      </c>
      <c r="F21" s="136" t="s">
        <v>133</v>
      </c>
      <c r="G21" s="137"/>
      <c r="H21" s="138">
        <f>+'[10]ESF estructura actual'!G33-'[10]ESF estructura actual'!F33</f>
        <v>0</v>
      </c>
      <c r="I21" s="138">
        <f>+'[10]ESF estructura actual'!H33-'[10]ESF estructura actual'!G33</f>
        <v>0</v>
      </c>
      <c r="J21" s="138">
        <f>+'[10]ESF estructura actual'!I33-'[10]ESF estructura actual'!H33</f>
        <v>0</v>
      </c>
      <c r="K21" s="138">
        <f>+'[10]ESF estructura actual'!J33-'[10]ESF estructura actual'!I33</f>
        <v>0</v>
      </c>
      <c r="L21" s="138">
        <f>+'[10]ESF estructura actual'!K33-'[10]ESF estructura actual'!J33</f>
        <v>0</v>
      </c>
      <c r="N21" s="131"/>
    </row>
    <row r="22" spans="1:14" ht="16.5">
      <c r="A22" s="131"/>
      <c r="D22" s="145" t="s">
        <v>140</v>
      </c>
      <c r="E22" s="146" t="s">
        <v>150</v>
      </c>
      <c r="F22" s="147" t="s">
        <v>133</v>
      </c>
      <c r="G22" s="148"/>
      <c r="H22" s="149">
        <f>-H49</f>
        <v>-19238168.422400001</v>
      </c>
      <c r="I22" s="149">
        <f t="shared" ref="I22:L22" si="4">-I49</f>
        <v>-22401850.429203711</v>
      </c>
      <c r="J22" s="149">
        <f t="shared" si="4"/>
        <v>-26752029.080069352</v>
      </c>
      <c r="K22" s="149">
        <f t="shared" si="4"/>
        <v>-32235457.193461332</v>
      </c>
      <c r="L22" s="149">
        <f t="shared" si="4"/>
        <v>-38797324.986229233</v>
      </c>
      <c r="N22" s="131"/>
    </row>
    <row r="23" spans="1:14" ht="16.5">
      <c r="A23" s="131"/>
      <c r="D23" s="150" t="s">
        <v>151</v>
      </c>
      <c r="E23" s="151"/>
      <c r="F23" s="152" t="s">
        <v>133</v>
      </c>
      <c r="G23" s="156"/>
      <c r="H23" s="154">
        <f>+SUM(H18:H22)</f>
        <v>406944.88919315487</v>
      </c>
      <c r="I23" s="154">
        <f>+SUM(I18:I22)</f>
        <v>-69888739.159401089</v>
      </c>
      <c r="J23" s="154">
        <f>+SUM(J18:J22)</f>
        <v>-74730774.381469101</v>
      </c>
      <c r="K23" s="154">
        <f>+SUM(K18:K22)</f>
        <v>-61361939.305500627</v>
      </c>
      <c r="L23" s="155">
        <f>+SUM(L18:L22)</f>
        <v>-66122693.113774613</v>
      </c>
      <c r="N23" s="131"/>
    </row>
    <row r="24" spans="1:14" ht="16.5">
      <c r="A24" s="131"/>
      <c r="D24" s="150" t="s">
        <v>152</v>
      </c>
      <c r="E24" s="151"/>
      <c r="F24" s="152" t="s">
        <v>133</v>
      </c>
      <c r="G24" s="154"/>
      <c r="H24" s="154">
        <f>+H13+H17+H23</f>
        <v>10766002.266012512</v>
      </c>
      <c r="I24" s="154">
        <f>+I13+I17+I23</f>
        <v>-18255281.143360302</v>
      </c>
      <c r="J24" s="154">
        <f>+J13+J17+J23</f>
        <v>2327306.0336919576</v>
      </c>
      <c r="K24" s="154">
        <f>+K13+K17+K23</f>
        <v>32948161.205571562</v>
      </c>
      <c r="L24" s="155">
        <f>+L13+L17+L23</f>
        <v>46990542.351570264</v>
      </c>
      <c r="N24" s="131"/>
    </row>
    <row r="25" spans="1:14" ht="16.5">
      <c r="A25" s="131"/>
      <c r="D25" s="150" t="s">
        <v>153</v>
      </c>
      <c r="E25" s="151"/>
      <c r="F25" s="152" t="s">
        <v>133</v>
      </c>
      <c r="G25" s="156"/>
      <c r="H25" s="154">
        <f t="shared" ref="H25:L25" si="5">+G26</f>
        <v>19682806.98</v>
      </c>
      <c r="I25" s="154">
        <f t="shared" si="5"/>
        <v>30448809.246012513</v>
      </c>
      <c r="J25" s="154">
        <f t="shared" si="5"/>
        <v>12193528.102652211</v>
      </c>
      <c r="K25" s="154">
        <f t="shared" si="5"/>
        <v>14520834.136344168</v>
      </c>
      <c r="L25" s="155">
        <f t="shared" si="5"/>
        <v>47468995.341915727</v>
      </c>
      <c r="N25" s="131"/>
    </row>
    <row r="26" spans="1:14" ht="16.5">
      <c r="A26" s="131"/>
      <c r="D26" s="150" t="s">
        <v>154</v>
      </c>
      <c r="E26" s="151"/>
      <c r="F26" s="152" t="s">
        <v>133</v>
      </c>
      <c r="G26" s="157">
        <f>+'[10]ESF estructura actual'!F10</f>
        <v>19682806.98</v>
      </c>
      <c r="H26" s="154">
        <f t="shared" ref="H26:L26" si="6">+H24+H25</f>
        <v>30448809.246012513</v>
      </c>
      <c r="I26" s="154">
        <f t="shared" si="6"/>
        <v>12193528.102652211</v>
      </c>
      <c r="J26" s="154">
        <f t="shared" si="6"/>
        <v>14520834.136344168</v>
      </c>
      <c r="K26" s="154">
        <f t="shared" si="6"/>
        <v>47468995.341915727</v>
      </c>
      <c r="L26" s="155">
        <f t="shared" si="6"/>
        <v>94459537.69348599</v>
      </c>
      <c r="N26" s="131"/>
    </row>
    <row r="27" spans="1:14" ht="16.5">
      <c r="A27" s="131"/>
      <c r="N27" s="131"/>
    </row>
    <row r="28" spans="1:14" ht="16.5">
      <c r="A28" s="131"/>
      <c r="C28" s="199" t="s">
        <v>155</v>
      </c>
      <c r="D28" s="200"/>
      <c r="E28" s="200"/>
      <c r="F28" s="200"/>
      <c r="G28" s="200"/>
      <c r="H28" s="200"/>
      <c r="I28" s="200"/>
      <c r="J28" s="200"/>
      <c r="K28" s="200"/>
      <c r="L28" s="201"/>
      <c r="N28" s="131"/>
    </row>
    <row r="29" spans="1:14" ht="16.5">
      <c r="A29" s="131"/>
      <c r="D29" s="135" t="s">
        <v>131</v>
      </c>
      <c r="E29" s="158" t="str">
        <f>+'[10]ESF estructura actual'!B11</f>
        <v>Cuenta por Cobrar Clientes</v>
      </c>
      <c r="F29" s="136" t="s">
        <v>133</v>
      </c>
      <c r="G29" s="158">
        <f>+'ESF proyectado'!F11</f>
        <v>521355798</v>
      </c>
      <c r="H29" s="158">
        <f>+'ESF proyectado'!G11</f>
        <v>632184422.39323938</v>
      </c>
      <c r="I29" s="158">
        <f>+'ESF proyectado'!H11</f>
        <v>753373812.20251763</v>
      </c>
      <c r="J29" s="158">
        <f>+'ESF proyectado'!I11</f>
        <v>865077517.64000511</v>
      </c>
      <c r="K29" s="158">
        <f>+'ESF proyectado'!J11</f>
        <v>980306265.79203963</v>
      </c>
      <c r="L29" s="158">
        <f>+'ESF proyectado'!K11</f>
        <v>1098883734.8299663</v>
      </c>
      <c r="N29" s="131"/>
    </row>
    <row r="30" spans="1:14" ht="16.5">
      <c r="A30" s="131"/>
      <c r="D30" s="135" t="s">
        <v>131</v>
      </c>
      <c r="E30" s="158" t="str">
        <f>+'[10]ESF estructura actual'!B12</f>
        <v>Otras cuentas por cobrar</v>
      </c>
      <c r="F30" s="136" t="s">
        <v>133</v>
      </c>
      <c r="G30" s="158">
        <f>+'ESF proyectado'!F12</f>
        <v>6518412</v>
      </c>
      <c r="H30" s="158">
        <f>+'ESF proyectado'!G12</f>
        <v>6873751.096680183</v>
      </c>
      <c r="I30" s="158">
        <f>+'ESF proyectado'!H12</f>
        <v>8191445.2245328939</v>
      </c>
      <c r="J30" s="158">
        <f>+'ESF proyectado'!I12</f>
        <v>9406001.3580855783</v>
      </c>
      <c r="K30" s="158">
        <f>+'ESF proyectado'!J12</f>
        <v>10658885.336119521</v>
      </c>
      <c r="L30" s="158">
        <f>+'ESF proyectado'!K12</f>
        <v>11948180.008638369</v>
      </c>
      <c r="N30" s="131"/>
    </row>
    <row r="31" spans="1:14" ht="16.5">
      <c r="A31" s="131"/>
      <c r="D31" s="135" t="s">
        <v>131</v>
      </c>
      <c r="E31" s="158" t="str">
        <f>+'[10]ESF estructura actual'!B13</f>
        <v>Anticipos de impuestos</v>
      </c>
      <c r="F31" s="136" t="s">
        <v>133</v>
      </c>
      <c r="G31" s="158">
        <f>+'ESF proyectado'!F13</f>
        <v>38344195</v>
      </c>
      <c r="H31" s="158">
        <f>+'ESF proyectado'!G13</f>
        <v>74948859.232052252</v>
      </c>
      <c r="I31" s="158">
        <f>+'ESF proyectado'!H13</f>
        <v>89344375.577686802</v>
      </c>
      <c r="J31" s="158">
        <f>+'ESF proyectado'!I13</f>
        <v>102589352.68598504</v>
      </c>
      <c r="K31" s="158">
        <f>+'ESF proyectado'!J13</f>
        <v>116226240.9109479</v>
      </c>
      <c r="L31" s="158">
        <f>+'ESF proyectado'!K13</f>
        <v>130286114.48924179</v>
      </c>
      <c r="N31" s="131"/>
    </row>
    <row r="32" spans="1:14" ht="16.5">
      <c r="A32" s="131"/>
      <c r="D32" s="135" t="s">
        <v>140</v>
      </c>
      <c r="E32" s="158" t="str">
        <f>+'[10]ESF estructura actual'!B23</f>
        <v>Costos y Gastos por Pagar</v>
      </c>
      <c r="F32" s="136" t="s">
        <v>133</v>
      </c>
      <c r="G32" s="158">
        <f>-'ESF proyectado'!F23</f>
        <v>-133670253</v>
      </c>
      <c r="H32" s="158">
        <f>-'ESF proyectado'!G23</f>
        <v>-253361453.95927265</v>
      </c>
      <c r="I32" s="158">
        <f>-'ESF proyectado'!H23</f>
        <v>-302024889.12286848</v>
      </c>
      <c r="J32" s="158">
        <f>-'ESF proyectado'!I23</f>
        <v>-346798974.97554034</v>
      </c>
      <c r="K32" s="158">
        <f>-'ESF proyectado'!J23</f>
        <v>-392897899.80986387</v>
      </c>
      <c r="L32" s="158">
        <f>-'ESF proyectado'!K23</f>
        <v>-440426708.77079737</v>
      </c>
      <c r="N32" s="131"/>
    </row>
    <row r="33" spans="1:14" ht="16.5">
      <c r="A33" s="131"/>
      <c r="D33" s="135" t="s">
        <v>140</v>
      </c>
      <c r="E33" s="132" t="str">
        <f>+'[10]ESF estructura actual'!B24</f>
        <v>Impuestos, Gravamenes Y Tasas</v>
      </c>
      <c r="F33" s="136" t="s">
        <v>133</v>
      </c>
      <c r="G33" s="158">
        <f>-'ESF proyectado'!F24</f>
        <v>-34641504</v>
      </c>
      <c r="H33" s="158">
        <f>-'ESF proyectado'!G24</f>
        <v>-28953408.742473584</v>
      </c>
      <c r="I33" s="158">
        <f>-'ESF proyectado'!H24</f>
        <v>-36131333.44236435</v>
      </c>
      <c r="J33" s="158">
        <f>-'ESF proyectado'!I24</f>
        <v>-42813641.962631032</v>
      </c>
      <c r="K33" s="158">
        <f>-'ESF proyectado'!J24</f>
        <v>-48968059.115597181</v>
      </c>
      <c r="L33" s="158">
        <f>-'ESF proyectado'!K24</f>
        <v>-55977931.030868299</v>
      </c>
      <c r="N33" s="131"/>
    </row>
    <row r="34" spans="1:14" ht="16.5">
      <c r="A34" s="131"/>
      <c r="D34" s="135" t="s">
        <v>140</v>
      </c>
      <c r="E34" s="158" t="str">
        <f>+'[10]ESF estructura actual'!B25</f>
        <v>Obligaciones Laborales</v>
      </c>
      <c r="F34" s="136" t="s">
        <v>133</v>
      </c>
      <c r="G34" s="158">
        <f>-'ESF proyectado'!F25</f>
        <v>-120714276</v>
      </c>
      <c r="H34" s="158">
        <f>-'ESF proyectado'!G25</f>
        <v>-124577132.832</v>
      </c>
      <c r="I34" s="158">
        <f>-'ESF proyectado'!H25</f>
        <v>-128563601.082624</v>
      </c>
      <c r="J34" s="158">
        <f>-'ESF proyectado'!I25</f>
        <v>-132677636.31726797</v>
      </c>
      <c r="K34" s="158">
        <f>-'ESF proyectado'!J25</f>
        <v>-136923320.67942056</v>
      </c>
      <c r="L34" s="158">
        <f>-'ESF proyectado'!K25</f>
        <v>-141304866.94116202</v>
      </c>
      <c r="N34" s="131"/>
    </row>
    <row r="35" spans="1:14" ht="16.5">
      <c r="A35" s="131"/>
      <c r="D35" s="145" t="s">
        <v>140</v>
      </c>
      <c r="E35" s="146" t="str">
        <f>+'[10]ESF estructura actual'!B26</f>
        <v>Otros pasivos no financieros</v>
      </c>
      <c r="F35" s="147" t="s">
        <v>133</v>
      </c>
      <c r="G35" s="159">
        <f>-'ESF proyectado'!F26</f>
        <v>-5099679</v>
      </c>
      <c r="H35" s="159">
        <f>-'ESF proyectado'!G26</f>
        <v>-5262868.7280000001</v>
      </c>
      <c r="I35" s="159">
        <f>-'ESF proyectado'!H26</f>
        <v>-5431280.5272960002</v>
      </c>
      <c r="J35" s="159">
        <f>-'ESF proyectado'!I26</f>
        <v>-5605081.5041694725</v>
      </c>
      <c r="K35" s="159">
        <f>-'ESF proyectado'!J26</f>
        <v>-5784444.1123028956</v>
      </c>
      <c r="L35" s="159">
        <f>-'ESF proyectado'!K26</f>
        <v>-5969546.3238965888</v>
      </c>
      <c r="N35" s="131"/>
    </row>
    <row r="36" spans="1:14" ht="16.5">
      <c r="A36" s="131"/>
      <c r="D36" s="145"/>
      <c r="E36" s="146"/>
      <c r="F36" s="147"/>
      <c r="G36" s="159"/>
      <c r="H36" s="159"/>
      <c r="I36" s="159"/>
      <c r="J36" s="159"/>
      <c r="K36" s="159"/>
      <c r="L36" s="159"/>
      <c r="N36" s="131"/>
    </row>
    <row r="37" spans="1:14" ht="16.5">
      <c r="A37" s="131"/>
      <c r="D37" s="150" t="s">
        <v>156</v>
      </c>
      <c r="E37" s="151"/>
      <c r="F37" s="152" t="s">
        <v>133</v>
      </c>
      <c r="G37" s="157">
        <f t="shared" ref="G37:L37" si="7">+SUM(G29:G35)</f>
        <v>272092693</v>
      </c>
      <c r="H37" s="157">
        <f t="shared" si="7"/>
        <v>301852168.46022552</v>
      </c>
      <c r="I37" s="157">
        <f t="shared" si="7"/>
        <v>378758528.82958448</v>
      </c>
      <c r="J37" s="157">
        <f t="shared" si="7"/>
        <v>449177536.92446703</v>
      </c>
      <c r="K37" s="157">
        <f t="shared" si="7"/>
        <v>522617668.32192266</v>
      </c>
      <c r="L37" s="160">
        <f t="shared" si="7"/>
        <v>597438976.26112223</v>
      </c>
      <c r="N37" s="131"/>
    </row>
    <row r="38" spans="1:14" ht="16.5">
      <c r="A38" s="131"/>
      <c r="D38" s="150" t="s">
        <v>157</v>
      </c>
      <c r="E38" s="151"/>
      <c r="F38" s="152" t="s">
        <v>133</v>
      </c>
      <c r="G38" s="161"/>
      <c r="H38" s="157">
        <f>+G37-H37</f>
        <v>-29759475.460225523</v>
      </c>
      <c r="I38" s="157">
        <f>+H37-I37</f>
        <v>-76906360.369358957</v>
      </c>
      <c r="J38" s="157">
        <f>+I37-J37</f>
        <v>-70419008.094882548</v>
      </c>
      <c r="K38" s="157">
        <f>+J37-K37</f>
        <v>-73440131.397455633</v>
      </c>
      <c r="L38" s="157">
        <f>+K37-L37</f>
        <v>-74821307.939199567</v>
      </c>
      <c r="N38" s="131"/>
    </row>
    <row r="39" spans="1:14" ht="16.5">
      <c r="A39" s="131"/>
      <c r="N39" s="131"/>
    </row>
    <row r="40" spans="1:14" ht="16.5">
      <c r="A40" s="131"/>
      <c r="C40" s="199" t="s">
        <v>158</v>
      </c>
      <c r="D40" s="200"/>
      <c r="E40" s="200"/>
      <c r="F40" s="200"/>
      <c r="G40" s="200"/>
      <c r="H40" s="200"/>
      <c r="I40" s="200"/>
      <c r="J40" s="200"/>
      <c r="K40" s="200"/>
      <c r="L40" s="201"/>
      <c r="N40" s="131"/>
    </row>
    <row r="41" spans="1:14" ht="16.5">
      <c r="A41" s="131"/>
      <c r="D41" s="135" t="s">
        <v>131</v>
      </c>
      <c r="E41" s="132" t="s">
        <v>159</v>
      </c>
      <c r="F41" s="136" t="s">
        <v>133</v>
      </c>
      <c r="G41" s="137"/>
      <c r="H41" s="158">
        <f>+'ESF proyectado'!F34</f>
        <v>54058529.719999999</v>
      </c>
      <c r="I41" s="158">
        <f>+'ESF proyectado'!G34</f>
        <v>58784193.507446364</v>
      </c>
      <c r="J41" s="158">
        <f>+'ESF proyectado'!H34</f>
        <v>76779083.565024242</v>
      </c>
      <c r="K41" s="158">
        <f>+'ESF proyectado'!I34</f>
        <v>95294880.497469082</v>
      </c>
      <c r="L41" s="158">
        <f>+'ESF proyectado'!J34</f>
        <v>114258804.6030601</v>
      </c>
      <c r="N41" s="131"/>
    </row>
    <row r="42" spans="1:14" ht="16.5">
      <c r="A42" s="131"/>
      <c r="D42" s="135" t="s">
        <v>131</v>
      </c>
      <c r="E42" s="132" t="s">
        <v>160</v>
      </c>
      <c r="F42" s="136" t="s">
        <v>133</v>
      </c>
      <c r="G42" s="137"/>
      <c r="H42" s="158">
        <f>+'ESF proyectado'!F36+'ESF proyectado'!F37+'ESF proyectado'!F38</f>
        <v>186418575.56</v>
      </c>
      <c r="I42" s="158">
        <f>+'ESF proyectado'!G36+'ESF proyectado'!G37+'ESF proyectado'!G38</f>
        <v>221238936.8576</v>
      </c>
      <c r="J42" s="158">
        <f>+'ESF proyectado'!H36+'ESF proyectado'!H37+'ESF proyectado'!H38</f>
        <v>257621279.93584266</v>
      </c>
      <c r="K42" s="158">
        <f>+'ESF proyectado'!I36+'ESF proyectado'!I37+'ESF proyectado'!I38</f>
        <v>307648334.42079759</v>
      </c>
      <c r="L42" s="158">
        <f>+'ESF proyectado'!J36+'ESF proyectado'!J37+'ESF proyectado'!J38</f>
        <v>370707757.7248053</v>
      </c>
      <c r="N42" s="131"/>
    </row>
    <row r="43" spans="1:14" ht="16.5">
      <c r="A43" s="131"/>
      <c r="D43" s="145" t="s">
        <v>140</v>
      </c>
      <c r="E43" s="146" t="s">
        <v>161</v>
      </c>
      <c r="F43" s="147" t="s">
        <v>133</v>
      </c>
      <c r="G43" s="148"/>
      <c r="H43" s="159"/>
      <c r="I43" s="159"/>
      <c r="J43" s="159"/>
      <c r="K43" s="159"/>
      <c r="L43" s="159"/>
      <c r="N43" s="131"/>
    </row>
    <row r="44" spans="1:14" ht="16.5">
      <c r="A44" s="131"/>
      <c r="D44" s="162" t="s">
        <v>162</v>
      </c>
      <c r="E44" s="163" t="s">
        <v>163</v>
      </c>
      <c r="F44" s="136" t="s">
        <v>133</v>
      </c>
      <c r="G44" s="164"/>
      <c r="H44" s="165">
        <f>+SUM(H41:H43)</f>
        <v>240477105.28</v>
      </c>
      <c r="I44" s="165">
        <f>+SUM(I41:I43)</f>
        <v>280023130.36504638</v>
      </c>
      <c r="J44" s="165">
        <f>+SUM(J41:J43)</f>
        <v>334400363.50086689</v>
      </c>
      <c r="K44" s="165">
        <f>+SUM(K41:K43)</f>
        <v>402943214.91826665</v>
      </c>
      <c r="L44" s="165">
        <f>+SUM(L41:L43)</f>
        <v>484966562.32786536</v>
      </c>
      <c r="N44" s="131"/>
    </row>
    <row r="45" spans="1:14" ht="16.5">
      <c r="A45" s="131"/>
      <c r="D45" s="135" t="s">
        <v>131</v>
      </c>
      <c r="E45" s="132" t="s">
        <v>164</v>
      </c>
      <c r="F45" s="136" t="s">
        <v>133</v>
      </c>
      <c r="G45" s="137"/>
      <c r="H45" s="166">
        <f>+H25</f>
        <v>19682806.98</v>
      </c>
      <c r="I45" s="166">
        <f>+I25</f>
        <v>30448809.246012513</v>
      </c>
      <c r="J45" s="166">
        <f>+J25</f>
        <v>12193528.102652211</v>
      </c>
      <c r="K45" s="166">
        <f>+K25</f>
        <v>14520834.136344168</v>
      </c>
      <c r="L45" s="166">
        <f>+L25</f>
        <v>47468995.341915727</v>
      </c>
      <c r="N45" s="131"/>
    </row>
    <row r="46" spans="1:14" ht="16.5">
      <c r="A46" s="131"/>
      <c r="D46" s="145" t="s">
        <v>131</v>
      </c>
      <c r="E46" s="146" t="s">
        <v>165</v>
      </c>
      <c r="F46" s="147" t="s">
        <v>133</v>
      </c>
      <c r="G46" s="148"/>
      <c r="H46" s="167">
        <f>+H13+H17+SUM(H18:H20)</f>
        <v>30004170.688412514</v>
      </c>
      <c r="I46" s="167">
        <f>+I13+I17+SUM(I18:I20)</f>
        <v>4146569.2858434021</v>
      </c>
      <c r="J46" s="167">
        <f>+J13+J17+SUM(J18:J20)</f>
        <v>29079335.113761313</v>
      </c>
      <c r="K46" s="167">
        <f>+K13+K17+SUM(K18:K20)</f>
        <v>65183618.399032891</v>
      </c>
      <c r="L46" s="167">
        <f>+L13+L17+SUM(L18:L20)</f>
        <v>85787867.337799489</v>
      </c>
      <c r="N46" s="131"/>
    </row>
    <row r="47" spans="1:14" ht="16.5">
      <c r="A47" s="131"/>
      <c r="D47" s="162" t="s">
        <v>162</v>
      </c>
      <c r="E47" s="163" t="s">
        <v>166</v>
      </c>
      <c r="F47" s="136" t="s">
        <v>133</v>
      </c>
      <c r="G47" s="164"/>
      <c r="H47" s="168">
        <f>+H45+H46</f>
        <v>49686977.668412514</v>
      </c>
      <c r="I47" s="168">
        <f t="shared" ref="I47:L47" si="8">+I45+I46</f>
        <v>34595378.531855911</v>
      </c>
      <c r="J47" s="168">
        <f t="shared" si="8"/>
        <v>41272863.216413528</v>
      </c>
      <c r="K47" s="168">
        <f t="shared" si="8"/>
        <v>79704452.535377055</v>
      </c>
      <c r="L47" s="168">
        <f t="shared" si="8"/>
        <v>133256862.67971522</v>
      </c>
      <c r="N47" s="131"/>
    </row>
    <row r="48" spans="1:14" ht="16.5">
      <c r="A48" s="131"/>
      <c r="D48" s="169"/>
      <c r="E48" s="170" t="s">
        <v>167</v>
      </c>
      <c r="F48" s="171" t="s">
        <v>168</v>
      </c>
      <c r="G48" s="172"/>
      <c r="H48" s="173">
        <v>0.08</v>
      </c>
      <c r="I48" s="173">
        <v>0.08</v>
      </c>
      <c r="J48" s="173">
        <v>0.08</v>
      </c>
      <c r="K48" s="173">
        <v>0.08</v>
      </c>
      <c r="L48" s="173">
        <v>0.08</v>
      </c>
      <c r="N48" s="131"/>
    </row>
    <row r="49" spans="1:14" ht="16.5">
      <c r="A49" s="131"/>
      <c r="D49" s="163" t="s">
        <v>169</v>
      </c>
      <c r="F49" s="136" t="s">
        <v>133</v>
      </c>
      <c r="G49" s="164"/>
      <c r="H49" s="168">
        <f>+H44*H48</f>
        <v>19238168.422400001</v>
      </c>
      <c r="I49" s="168">
        <f>+I44*I48</f>
        <v>22401850.429203711</v>
      </c>
      <c r="J49" s="168">
        <f>+J44*J48</f>
        <v>26752029.080069352</v>
      </c>
      <c r="K49" s="168">
        <f>+K44*K48</f>
        <v>32235457.193461332</v>
      </c>
      <c r="L49" s="168">
        <f>+L44*L48</f>
        <v>38797324.986229233</v>
      </c>
      <c r="N49" s="131"/>
    </row>
    <row r="50" spans="1:14" ht="16.5">
      <c r="A50" s="131"/>
      <c r="N50" s="131"/>
    </row>
    <row r="51" spans="1:14" ht="16.5">
      <c r="A51" s="131"/>
      <c r="B51" s="131"/>
      <c r="C51" s="131"/>
      <c r="D51" s="131"/>
      <c r="E51" s="131"/>
      <c r="F51" s="131"/>
      <c r="G51" s="131"/>
      <c r="H51" s="131"/>
      <c r="I51" s="131"/>
      <c r="J51" s="131"/>
      <c r="K51" s="131"/>
      <c r="L51" s="131"/>
      <c r="M51" s="131"/>
      <c r="N51" s="131"/>
    </row>
    <row r="52" spans="1:14" ht="16.5" hidden="1" customHeight="1"/>
    <row r="53" spans="1:14" ht="16.5" hidden="1" customHeight="1"/>
    <row r="54" spans="1:14" ht="16.5" hidden="1"/>
    <row r="55" spans="1:14" ht="16.5" hidden="1"/>
    <row r="56" spans="1:14" ht="16.5" hidden="1"/>
    <row r="57" spans="1:14" ht="16.5" hidden="1"/>
    <row r="58" spans="1:14" ht="16.5" hidden="1"/>
    <row r="59" spans="1:14" ht="16.5" hidden="1"/>
    <row r="60" spans="1:14" ht="16.5" hidden="1"/>
    <row r="61" spans="1:14" ht="16.5" hidden="1"/>
    <row r="62" spans="1:14" ht="16.5" hidden="1"/>
    <row r="63" spans="1:14" ht="16.5" hidden="1"/>
    <row r="64" spans="1:14" ht="16.5" hidden="1"/>
    <row r="65" ht="16.5" hidden="1" customHeight="1"/>
    <row r="66" ht="16.5" hidden="1" customHeight="1"/>
    <row r="67" ht="16.5" hidden="1" customHeight="1"/>
    <row r="68" ht="16.5" hidden="1" customHeight="1"/>
    <row r="69" ht="16.5" hidden="1" customHeight="1"/>
    <row r="70" ht="16.5" hidden="1" customHeight="1"/>
    <row r="71" ht="16.5" hidden="1" customHeight="1"/>
    <row r="72" ht="16.5" hidden="1" customHeight="1"/>
    <row r="73" ht="16.5" hidden="1" customHeight="1"/>
    <row r="74" ht="16.5" hidden="1" customHeight="1"/>
    <row r="75" ht="16.5" hidden="1" customHeight="1"/>
    <row r="76" ht="16.5" hidden="1" customHeight="1"/>
    <row r="77" ht="16.5" hidden="1" customHeight="1"/>
    <row r="78" ht="16.5" hidden="1" customHeight="1"/>
    <row r="79" ht="16.5" hidden="1" customHeight="1"/>
    <row r="80" ht="16.5" customHeight="1"/>
    <row r="81" spans="3:13" ht="16.5" customHeight="1">
      <c r="C81" s="163" t="s">
        <v>170</v>
      </c>
      <c r="G81" s="132">
        <v>2020</v>
      </c>
      <c r="H81" s="132">
        <v>2021</v>
      </c>
      <c r="I81" s="132">
        <f>+H81+1</f>
        <v>2022</v>
      </c>
      <c r="J81" s="132">
        <f t="shared" ref="J81:L81" si="9">+I81+1</f>
        <v>2023</v>
      </c>
      <c r="K81" s="132">
        <f t="shared" si="9"/>
        <v>2024</v>
      </c>
      <c r="L81" s="132">
        <f t="shared" si="9"/>
        <v>2025</v>
      </c>
    </row>
    <row r="82" spans="3:13" ht="16.5" customHeight="1">
      <c r="C82" s="132" t="s">
        <v>171</v>
      </c>
    </row>
    <row r="83" spans="3:13" ht="16.5" customHeight="1">
      <c r="C83" s="202" t="s">
        <v>172</v>
      </c>
      <c r="D83" s="202"/>
      <c r="E83" s="202"/>
      <c r="F83" s="174"/>
      <c r="G83" s="158">
        <f>+'ESF proyectado'!F14-'ESF proyectado'!F10-'ESF proyectado'!F23-'ESF proyectado'!F24-'ESF proyectado'!F25-'ESF proyectado'!F26</f>
        <v>272092693</v>
      </c>
      <c r="H83" s="158">
        <f>+'ESF proyectado'!G14-'ESF proyectado'!G10-'ESF proyectado'!G23-'ESF proyectado'!G24-'ESF proyectado'!G25-'ESF proyectado'!G26</f>
        <v>301852168.46022552</v>
      </c>
      <c r="I83" s="158">
        <f>+'ESF proyectado'!H14-'ESF proyectado'!H10-'ESF proyectado'!H23-'ESF proyectado'!H24-'ESF proyectado'!H25-'ESF proyectado'!H26</f>
        <v>378758528.82958448</v>
      </c>
      <c r="J83" s="158">
        <f>+'ESF proyectado'!I14-'ESF proyectado'!I10-'ESF proyectado'!I23-'ESF proyectado'!I24-'ESF proyectado'!I25-'ESF proyectado'!I26</f>
        <v>449177536.92446703</v>
      </c>
      <c r="K83" s="158">
        <f>+'ESF proyectado'!J14-'ESF proyectado'!J10-'ESF proyectado'!J23-'ESF proyectado'!J24-'ESF proyectado'!J25-'ESF proyectado'!J26</f>
        <v>522617668.32192242</v>
      </c>
      <c r="L83" s="158">
        <f>+'ESF proyectado'!K14-'ESF proyectado'!K10-'ESF proyectado'!K23-'ESF proyectado'!K24-'ESF proyectado'!K25-'ESF proyectado'!K26</f>
        <v>597438976.26112223</v>
      </c>
    </row>
    <row r="84" spans="3:13" ht="16.5" customHeight="1">
      <c r="C84" s="202" t="s">
        <v>173</v>
      </c>
      <c r="D84" s="202"/>
      <c r="E84" s="202"/>
      <c r="F84" s="174" t="s">
        <v>174</v>
      </c>
      <c r="G84" s="158">
        <f>+'ESF proyectado'!F19</f>
        <v>147553581.09999999</v>
      </c>
      <c r="H84" s="158">
        <f>+'ESF proyectado'!G19</f>
        <v>188976322.23734742</v>
      </c>
      <c r="I84" s="158">
        <f>+'ESF proyectado'!H19</f>
        <v>161766013.83222732</v>
      </c>
      <c r="J84" s="158">
        <f>+'ESF proyectado'!I19</f>
        <v>133657765.24973822</v>
      </c>
      <c r="K84" s="158">
        <f>+'ESF proyectado'!J19</f>
        <v>104621944.46402699</v>
      </c>
      <c r="L84" s="158">
        <f>+'ESF proyectado'!K19</f>
        <v>74627941.592387319</v>
      </c>
    </row>
    <row r="85" spans="3:13" ht="16.5" customHeight="1" thickBot="1">
      <c r="C85" s="198" t="s">
        <v>175</v>
      </c>
      <c r="D85" s="198"/>
      <c r="E85" s="198"/>
      <c r="F85" s="163" t="s">
        <v>176</v>
      </c>
      <c r="G85" s="175">
        <f>+G83+G84</f>
        <v>419646274.10000002</v>
      </c>
      <c r="H85" s="175">
        <f>+H83+H84</f>
        <v>490828490.69757295</v>
      </c>
      <c r="I85" s="175">
        <f t="shared" ref="I85:L85" si="10">+I83+I84</f>
        <v>540524542.66181183</v>
      </c>
      <c r="J85" s="175">
        <f t="shared" si="10"/>
        <v>582835302.1742053</v>
      </c>
      <c r="K85" s="175">
        <f t="shared" si="10"/>
        <v>627239612.78594947</v>
      </c>
      <c r="L85" s="175">
        <f t="shared" si="10"/>
        <v>672066917.85350955</v>
      </c>
    </row>
    <row r="86" spans="3:13" ht="16.5" customHeight="1" thickTop="1"/>
    <row r="87" spans="3:13" ht="16.5" customHeight="1">
      <c r="C87" s="132" t="s">
        <v>177</v>
      </c>
      <c r="F87" s="132" t="s">
        <v>178</v>
      </c>
      <c r="G87" s="176">
        <f>-'ERI proyectado'!F22/'ERI proyectado'!F21</f>
        <v>-0.39054668354865651</v>
      </c>
      <c r="H87" s="176">
        <f>-'ERI proyectado'!H22/'ERI proyectado'!H21</f>
        <v>-0.33</v>
      </c>
      <c r="I87" s="176">
        <f>-'ERI proyectado'!I22/'ERI proyectado'!I21</f>
        <v>-0.32</v>
      </c>
      <c r="J87" s="176">
        <f>-'ERI proyectado'!J22/'ERI proyectado'!J21</f>
        <v>-0.31</v>
      </c>
      <c r="K87" s="176">
        <f>-'ERI proyectado'!K22/'ERI proyectado'!K21</f>
        <v>-0.3</v>
      </c>
      <c r="L87" s="176">
        <f>-'ERI proyectado'!L22/'ERI proyectado'!L21</f>
        <v>-0.3</v>
      </c>
    </row>
    <row r="88" spans="3:13" ht="16.5" customHeight="1">
      <c r="C88" s="132" t="s">
        <v>179</v>
      </c>
      <c r="F88" s="132" t="s">
        <v>180</v>
      </c>
      <c r="G88" s="177"/>
      <c r="H88" s="177">
        <f>+'ERI proyectado'!H20*(1+'EFE Indirecto'!H87)</f>
        <v>15247243.912853805</v>
      </c>
      <c r="I88" s="177">
        <f>+'ERI proyectado'!I20*(1+'EFE Indirecto'!I87)</f>
        <v>16694289.962373674</v>
      </c>
      <c r="J88" s="177">
        <f>+'ERI proyectado'!J20*(1+'EFE Indirecto'!J87)</f>
        <v>16611032.006758928</v>
      </c>
      <c r="K88" s="177">
        <f>+'ERI proyectado'!K20*(1+'EFE Indirecto'!K87)</f>
        <v>17118924.563829537</v>
      </c>
      <c r="L88" s="177">
        <f>+'ERI proyectado'!L20*(1+'EFE Indirecto'!L87)</f>
        <v>19127757.689281765</v>
      </c>
    </row>
    <row r="89" spans="3:13" ht="16.5" customHeight="1">
      <c r="C89" s="163" t="s">
        <v>181</v>
      </c>
      <c r="D89" s="163"/>
      <c r="E89" s="163"/>
      <c r="F89" s="163" t="s">
        <v>182</v>
      </c>
      <c r="G89" s="163"/>
      <c r="H89" s="178">
        <f>+[10]ER!H23+'EFE Indirecto'!H88</f>
        <v>74034148.621399909</v>
      </c>
      <c r="I89" s="178">
        <f>+[10]ER!I23+'EFE Indirecto'!I88</f>
        <v>93509826.749738365</v>
      </c>
      <c r="J89" s="178">
        <f>+[10]ER!J23+'EFE Indirecto'!J88</f>
        <v>111945693.93584342</v>
      </c>
      <c r="K89" s="178">
        <f>+[10]ER!K23+'EFE Indirecto'!K88</f>
        <v>131389067.32008861</v>
      </c>
      <c r="L89" s="178">
        <f>+[10]ER!L23+'EFE Indirecto'!L88</f>
        <v>149757100.84600419</v>
      </c>
      <c r="M89" s="163"/>
    </row>
    <row r="90" spans="3:13" ht="16.5" customHeight="1"/>
    <row r="91" spans="3:13" ht="16.5" customHeight="1">
      <c r="C91" s="132" t="s">
        <v>183</v>
      </c>
      <c r="E91" s="132" t="s">
        <v>184</v>
      </c>
      <c r="F91" s="132" t="s">
        <v>184</v>
      </c>
      <c r="G91" s="158">
        <f>+'ESF proyectado'!F22+'ESF proyectado'!F29-'ESF proyectado'!F10</f>
        <v>-10572876.98</v>
      </c>
      <c r="H91" s="158">
        <f>+'ESF proyectado'!G22+'ESF proyectado'!G29-'ESF proyectado'!G10</f>
        <v>21063314.532526623</v>
      </c>
      <c r="I91" s="158">
        <f>+'ESF proyectado'!H22+'ESF proyectado'!H29-'ESF proyectado'!H10</f>
        <v>16382133.360944942</v>
      </c>
      <c r="J91" s="158">
        <f>+'ESF proyectado'!I22+'ESF proyectado'!I29-'ESF proyectado'!I10</f>
        <v>-9849958.5440613553</v>
      </c>
      <c r="K91" s="158">
        <f>+'ESF proyectado'!J22+'ESF proyectado'!J29-'ESF proyectado'!J10</f>
        <v>-47468995.341915727</v>
      </c>
      <c r="L91" s="158">
        <f>+'ESF proyectado'!K22+'ESF proyectado'!K29-'ESF proyectado'!K10</f>
        <v>-94459537.69348599</v>
      </c>
    </row>
    <row r="92" spans="3:13" ht="16.5" customHeight="1">
      <c r="G92" s="158"/>
      <c r="H92" s="158">
        <f>+H91-G91</f>
        <v>31636191.512526624</v>
      </c>
      <c r="I92" s="158">
        <f t="shared" ref="I92:L92" si="11">+I91-H91</f>
        <v>-4681181.1715816818</v>
      </c>
      <c r="J92" s="158">
        <f t="shared" si="11"/>
        <v>-26232091.905006297</v>
      </c>
      <c r="K92" s="158">
        <f t="shared" si="11"/>
        <v>-37619036.797854371</v>
      </c>
      <c r="L92" s="158">
        <f t="shared" si="11"/>
        <v>-46990542.351570264</v>
      </c>
    </row>
    <row r="93" spans="3:13" ht="16.5" customHeight="1">
      <c r="C93" s="179" t="s">
        <v>185</v>
      </c>
      <c r="F93" s="163" t="s">
        <v>186</v>
      </c>
      <c r="G93" s="158">
        <f>+G91+'ESF proyectado'!F32</f>
        <v>419646274.30000001</v>
      </c>
      <c r="H93" s="158">
        <f>+H91+'ESF proyectado'!G32</f>
        <v>490828490.89757299</v>
      </c>
      <c r="I93" s="158">
        <f>+I91+'ESF proyectado'!H32</f>
        <v>540524542.86181188</v>
      </c>
      <c r="J93" s="158">
        <f>+J91+'ESF proyectado'!I32</f>
        <v>582835302.37420523</v>
      </c>
      <c r="K93" s="158">
        <f>+K91+'ESF proyectado'!J32</f>
        <v>627239612.98594964</v>
      </c>
      <c r="L93" s="158">
        <f>+L91+'ESF proyectado'!K32</f>
        <v>672066918.05350947</v>
      </c>
    </row>
    <row r="94" spans="3:13" ht="16.5" customHeight="1">
      <c r="H94" s="158">
        <f>+H85-H93</f>
        <v>-0.20000004768371582</v>
      </c>
      <c r="I94" s="158">
        <f t="shared" ref="I94:L94" si="12">+I85-I93</f>
        <v>-0.20000004768371582</v>
      </c>
      <c r="J94" s="158">
        <f t="shared" si="12"/>
        <v>-0.19999992847442627</v>
      </c>
      <c r="K94" s="158">
        <f t="shared" si="12"/>
        <v>-0.20000016689300537</v>
      </c>
      <c r="L94" s="158">
        <f t="shared" si="12"/>
        <v>-0.19999992847442627</v>
      </c>
    </row>
    <row r="95" spans="3:13" ht="16.5" customHeight="1">
      <c r="C95" s="163" t="s">
        <v>187</v>
      </c>
    </row>
    <row r="96" spans="3:13" ht="16.5" customHeight="1">
      <c r="C96" s="132" t="s">
        <v>188</v>
      </c>
      <c r="F96" s="180" t="s">
        <v>189</v>
      </c>
      <c r="G96" s="132" t="s">
        <v>190</v>
      </c>
      <c r="H96" s="158">
        <f>+H83-G83</f>
        <v>29759475.460225523</v>
      </c>
      <c r="I96" s="158">
        <f>+I83-H83</f>
        <v>76906360.369358957</v>
      </c>
      <c r="J96" s="158">
        <f t="shared" ref="J96:L97" si="13">+J83-I83</f>
        <v>70419008.094882548</v>
      </c>
      <c r="K96" s="158">
        <f t="shared" si="13"/>
        <v>73440131.397455394</v>
      </c>
      <c r="L96" s="158">
        <f t="shared" si="13"/>
        <v>74821307.939199805</v>
      </c>
    </row>
    <row r="97" spans="3:12" ht="16.5" customHeight="1">
      <c r="C97" s="132" t="s">
        <v>191</v>
      </c>
      <c r="F97" s="181" t="s">
        <v>192</v>
      </c>
      <c r="G97" s="132" t="s">
        <v>193</v>
      </c>
      <c r="H97" s="158">
        <f>+H84-G84</f>
        <v>41422741.13734743</v>
      </c>
      <c r="I97" s="158">
        <f>+I84-H84</f>
        <v>-27210308.405120105</v>
      </c>
      <c r="J97" s="158">
        <f t="shared" si="13"/>
        <v>-28108248.582489103</v>
      </c>
      <c r="K97" s="158">
        <f t="shared" si="13"/>
        <v>-29035820.785711229</v>
      </c>
      <c r="L97" s="158">
        <f t="shared" si="13"/>
        <v>-29994002.871639669</v>
      </c>
    </row>
    <row r="98" spans="3:12" ht="16.5" customHeight="1" thickBot="1">
      <c r="C98" s="132" t="s">
        <v>185</v>
      </c>
      <c r="F98" s="182" t="s">
        <v>194</v>
      </c>
      <c r="G98" s="183" t="s">
        <v>195</v>
      </c>
      <c r="H98" s="184">
        <f>SUM(H96:H97)</f>
        <v>71182216.597572953</v>
      </c>
      <c r="I98" s="184">
        <f>SUM(I96:I97)</f>
        <v>49696051.964238852</v>
      </c>
      <c r="J98" s="184">
        <f t="shared" ref="J98:L98" si="14">SUM(J96:J97)</f>
        <v>42310759.512393445</v>
      </c>
      <c r="K98" s="184">
        <f t="shared" si="14"/>
        <v>44404310.611744165</v>
      </c>
      <c r="L98" s="184">
        <f t="shared" si="14"/>
        <v>44827305.067560136</v>
      </c>
    </row>
    <row r="99" spans="3:12" ht="16.5" customHeight="1" thickTop="1"/>
    <row r="100" spans="3:12" ht="16.5" customHeight="1">
      <c r="C100" s="163" t="s">
        <v>196</v>
      </c>
      <c r="H100" s="196">
        <f>+H89-H98</f>
        <v>2851932.0238269567</v>
      </c>
      <c r="I100" s="196">
        <f t="shared" ref="I100:L100" si="15">+I89-I98</f>
        <v>43813774.785499513</v>
      </c>
      <c r="J100" s="196">
        <f t="shared" si="15"/>
        <v>69634934.423449978</v>
      </c>
      <c r="K100" s="196">
        <f t="shared" si="15"/>
        <v>86984756.708344445</v>
      </c>
      <c r="L100" s="196">
        <f t="shared" si="15"/>
        <v>104929795.77844405</v>
      </c>
    </row>
    <row r="101" spans="3:12" ht="16.5" customHeight="1">
      <c r="C101" s="132" t="s">
        <v>197</v>
      </c>
      <c r="F101" s="185"/>
      <c r="G101" s="132" t="s">
        <v>198</v>
      </c>
      <c r="H101" s="166">
        <f>+'ERI proyectado'!H23</f>
        <v>58784193.507446364</v>
      </c>
      <c r="I101" s="166">
        <f>+[10]ER!I23</f>
        <v>76815536.787364691</v>
      </c>
      <c r="J101" s="166">
        <f>+[10]ER!J23</f>
        <v>95334661.929084495</v>
      </c>
      <c r="K101" s="166">
        <f>+[10]ER!K23</f>
        <v>114270142.75625907</v>
      </c>
      <c r="L101" s="166">
        <f>+[10]ER!L23</f>
        <v>130629343.15672243</v>
      </c>
    </row>
    <row r="102" spans="3:12" ht="16.5" customHeight="1">
      <c r="C102" s="132" t="s">
        <v>199</v>
      </c>
      <c r="F102" s="186" t="s">
        <v>174</v>
      </c>
      <c r="G102" s="132" t="s">
        <v>200</v>
      </c>
      <c r="H102" s="166">
        <f>+'ERI proyectado'!H16</f>
        <v>36448737.414952561</v>
      </c>
      <c r="I102" s="166">
        <f>+[10]ER!I16</f>
        <v>37651545.749645993</v>
      </c>
      <c r="J102" s="166">
        <f>+[10]ER!J16</f>
        <v>38894046.759384312</v>
      </c>
      <c r="K102" s="166">
        <f>+[10]ER!K16</f>
        <v>40177550.302443989</v>
      </c>
      <c r="L102" s="166">
        <f>+[10]ER!L16</f>
        <v>41503409.462424636</v>
      </c>
    </row>
    <row r="103" spans="3:12" ht="16.5" customHeight="1">
      <c r="C103" s="132" t="s">
        <v>179</v>
      </c>
      <c r="F103" s="186" t="s">
        <v>174</v>
      </c>
      <c r="G103" s="132" t="s">
        <v>180</v>
      </c>
      <c r="H103" s="166">
        <f>+'ERI proyectado'!H20*(1+'EFE Indirecto'!H87)</f>
        <v>15247243.912853805</v>
      </c>
      <c r="I103" s="166">
        <f>+'ERI proyectado'!I20*(1+'EFE Indirecto'!I87)</f>
        <v>16694289.962373674</v>
      </c>
      <c r="J103" s="166">
        <f>+'ERI proyectado'!J20*(1+'EFE Indirecto'!J87)</f>
        <v>16611032.006758928</v>
      </c>
      <c r="K103" s="166">
        <f>+'ERI proyectado'!K20*(1+'EFE Indirecto'!K87)</f>
        <v>17118924.563829537</v>
      </c>
      <c r="L103" s="166">
        <f>+'ERI proyectado'!L20*(1+'EFE Indirecto'!L87)</f>
        <v>19127757.689281765</v>
      </c>
    </row>
    <row r="104" spans="3:12" ht="16.5" customHeight="1">
      <c r="C104" s="132" t="s">
        <v>201</v>
      </c>
      <c r="F104" s="185" t="s">
        <v>202</v>
      </c>
      <c r="G104" s="132" t="s">
        <v>203</v>
      </c>
      <c r="H104" s="166"/>
      <c r="I104" s="166"/>
      <c r="J104" s="166"/>
      <c r="K104" s="166"/>
      <c r="L104" s="166"/>
    </row>
    <row r="105" spans="3:12" ht="16.5" customHeight="1">
      <c r="C105" s="132" t="s">
        <v>188</v>
      </c>
      <c r="F105" s="180" t="s">
        <v>204</v>
      </c>
      <c r="G105" s="132" t="s">
        <v>205</v>
      </c>
      <c r="H105" s="158">
        <f>+H38</f>
        <v>-29759475.460225523</v>
      </c>
      <c r="I105" s="158">
        <f t="shared" ref="I105:L105" si="16">+I38</f>
        <v>-76906360.369358957</v>
      </c>
      <c r="J105" s="158">
        <f t="shared" si="16"/>
        <v>-70419008.094882548</v>
      </c>
      <c r="K105" s="158">
        <f t="shared" si="16"/>
        <v>-73440131.397455633</v>
      </c>
      <c r="L105" s="158">
        <f t="shared" si="16"/>
        <v>-74821307.939199567</v>
      </c>
    </row>
    <row r="106" spans="3:12" ht="16.5" customHeight="1">
      <c r="C106" s="132" t="s">
        <v>206</v>
      </c>
      <c r="F106" s="181" t="s">
        <v>204</v>
      </c>
      <c r="G106" s="132" t="s">
        <v>207</v>
      </c>
      <c r="H106" s="187">
        <f>+H17</f>
        <v>-77871478.552300006</v>
      </c>
      <c r="I106" s="187">
        <f t="shared" ref="I106:L106" si="17">+I17</f>
        <v>-10441237.344525874</v>
      </c>
      <c r="J106" s="187">
        <f t="shared" si="17"/>
        <v>-10785798.176895201</v>
      </c>
      <c r="K106" s="187">
        <f t="shared" si="17"/>
        <v>-11141729.516732752</v>
      </c>
      <c r="L106" s="187">
        <f t="shared" si="17"/>
        <v>-11509406.590784967</v>
      </c>
    </row>
    <row r="107" spans="3:12" ht="16.5" customHeight="1" thickBot="1">
      <c r="C107" s="132" t="s">
        <v>208</v>
      </c>
      <c r="F107" s="188" t="s">
        <v>176</v>
      </c>
      <c r="G107" s="183"/>
      <c r="H107" s="189">
        <f>SUM(H101:H106)</f>
        <v>2849220.8227272034</v>
      </c>
      <c r="I107" s="189">
        <f t="shared" ref="I107:L107" si="18">SUM(I101:I106)</f>
        <v>43813774.785499528</v>
      </c>
      <c r="J107" s="189">
        <f t="shared" si="18"/>
        <v>69634934.423449993</v>
      </c>
      <c r="K107" s="189">
        <f t="shared" si="18"/>
        <v>86984756.708344221</v>
      </c>
      <c r="L107" s="189">
        <f t="shared" si="18"/>
        <v>104929795.77844429</v>
      </c>
    </row>
    <row r="108" spans="3:12" ht="16.5" customHeight="1" thickTop="1">
      <c r="H108" s="190">
        <f>+H100-H107</f>
        <v>2711.2010997533798</v>
      </c>
      <c r="I108" s="190">
        <f t="shared" ref="I108:L108" si="19">+I100-I107</f>
        <v>0</v>
      </c>
      <c r="J108" s="190">
        <f t="shared" si="19"/>
        <v>0</v>
      </c>
      <c r="K108" s="190">
        <f t="shared" si="19"/>
        <v>2.2351741790771484E-7</v>
      </c>
      <c r="L108" s="190">
        <f t="shared" si="19"/>
        <v>-2.384185791015625E-7</v>
      </c>
    </row>
    <row r="109" spans="3:12" ht="16.5" customHeight="1">
      <c r="C109" s="163" t="s">
        <v>209</v>
      </c>
      <c r="F109" s="163" t="s">
        <v>210</v>
      </c>
    </row>
    <row r="110" spans="3:12" ht="16.5" customHeight="1">
      <c r="C110" s="132" t="s">
        <v>183</v>
      </c>
      <c r="F110" s="163" t="s">
        <v>184</v>
      </c>
      <c r="G110" s="158">
        <f t="shared" ref="G110:L110" si="20">+G91</f>
        <v>-10572876.98</v>
      </c>
      <c r="H110" s="158">
        <f t="shared" si="20"/>
        <v>21063314.532526623</v>
      </c>
      <c r="I110" s="158">
        <f t="shared" si="20"/>
        <v>16382133.360944942</v>
      </c>
      <c r="J110" s="158">
        <f t="shared" si="20"/>
        <v>-9849958.5440613553</v>
      </c>
      <c r="K110" s="191">
        <f t="shared" si="20"/>
        <v>-47468995.341915727</v>
      </c>
      <c r="L110" s="191">
        <f t="shared" si="20"/>
        <v>-94459537.69348599</v>
      </c>
    </row>
    <row r="111" spans="3:12" ht="16.5" customHeight="1">
      <c r="C111" s="132" t="s">
        <v>211</v>
      </c>
      <c r="F111" s="163" t="s">
        <v>212</v>
      </c>
      <c r="G111" s="192">
        <f>+G110/(G110+'ESF proyectado'!F32)</f>
        <v>-2.5194735727455977E-2</v>
      </c>
      <c r="H111" s="192">
        <f>+H110/(H110+'ESF proyectado'!G32)</f>
        <v>4.291379763633598E-2</v>
      </c>
      <c r="I111" s="192">
        <f>+I110/(I110+'ESF proyectado'!H32)</f>
        <v>3.0307843699769108E-2</v>
      </c>
      <c r="J111" s="192">
        <f>+J110/(J110+'ESF proyectado'!I32)</f>
        <v>-1.6900071948176641E-2</v>
      </c>
      <c r="K111" s="192">
        <f>+K110/(K110+'ESF proyectado'!J32)</f>
        <v>-7.5679205138115296E-2</v>
      </c>
      <c r="L111" s="192">
        <f>+L110/(L110+'ESF proyectado'!K32)</f>
        <v>-0.14055079212508595</v>
      </c>
    </row>
    <row r="112" spans="3:12" ht="16.5" customHeight="1">
      <c r="C112" s="132" t="s">
        <v>213</v>
      </c>
      <c r="F112" s="163" t="s">
        <v>214</v>
      </c>
      <c r="G112" s="193">
        <f>1-G111</f>
        <v>1.025194735727456</v>
      </c>
      <c r="H112" s="194">
        <f t="shared" ref="H112:L112" si="21">1-H111</f>
        <v>0.95708620236366404</v>
      </c>
      <c r="I112" s="194">
        <f t="shared" si="21"/>
        <v>0.96969215630023087</v>
      </c>
      <c r="J112" s="194">
        <f t="shared" si="21"/>
        <v>1.0169000719481767</v>
      </c>
      <c r="K112" s="193">
        <f t="shared" si="21"/>
        <v>1.0756792051381152</v>
      </c>
      <c r="L112" s="193">
        <f t="shared" si="21"/>
        <v>1.1405507921250859</v>
      </c>
    </row>
    <row r="113" spans="3:12" ht="16.5" customHeight="1">
      <c r="H113" s="195"/>
      <c r="I113" s="195"/>
      <c r="J113" s="195"/>
      <c r="K113" s="195"/>
      <c r="L113" s="195"/>
    </row>
    <row r="114" spans="3:12" ht="16.5" customHeight="1">
      <c r="C114" s="132" t="s">
        <v>215</v>
      </c>
      <c r="F114" s="163" t="s">
        <v>216</v>
      </c>
      <c r="H114" s="176">
        <f>+'[10]Datos Leasing'!I9/('[10]ESF estructura actual'!G22+'[10]ESF estructura actual'!G29)</f>
        <v>0.13660629713325842</v>
      </c>
      <c r="I114" s="176">
        <f>+'[10]Datos Leasing'!G4</f>
        <v>0.13634000000000002</v>
      </c>
      <c r="J114" s="192">
        <f>+'[10]Datos Leasing'!G4</f>
        <v>0.13634000000000002</v>
      </c>
      <c r="K114" s="176">
        <v>0</v>
      </c>
      <c r="L114" s="176">
        <v>0</v>
      </c>
    </row>
    <row r="115" spans="3:12" ht="16.5" customHeight="1"/>
    <row r="116" spans="3:12" ht="16.5" customHeight="1">
      <c r="H116" s="166"/>
    </row>
    <row r="117" spans="3:12" ht="16.5" customHeight="1">
      <c r="H117" s="166"/>
    </row>
    <row r="118" spans="3:12" ht="16.5" customHeight="1"/>
    <row r="119" spans="3:12" ht="16.5" hidden="1" customHeight="1">
      <c r="C119" s="132" t="s">
        <v>217</v>
      </c>
    </row>
    <row r="120" spans="3:12" ht="16.5" customHeight="1"/>
    <row r="121" spans="3:12" ht="16.5" customHeight="1"/>
  </sheetData>
  <mergeCells count="6">
    <mergeCell ref="C85:E85"/>
    <mergeCell ref="C5:L5"/>
    <mergeCell ref="C28:L28"/>
    <mergeCell ref="C40:L40"/>
    <mergeCell ref="C83:E83"/>
    <mergeCell ref="C84:E8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P24"/>
  <sheetViews>
    <sheetView workbookViewId="0">
      <pane xSplit="2" ySplit="2" topLeftCell="C13" activePane="bottomRight" state="frozen"/>
      <selection pane="topRight" activeCell="C1" sqref="C1"/>
      <selection pane="bottomLeft" activeCell="A3" sqref="A3"/>
      <selection pane="bottomRight" activeCell="L6" sqref="L6"/>
    </sheetView>
  </sheetViews>
  <sheetFormatPr baseColWidth="10" defaultColWidth="18.42578125" defaultRowHeight="16.5"/>
  <cols>
    <col min="1" max="1" width="9.5703125" style="13" customWidth="1"/>
    <col min="2" max="2" width="33.28515625" style="13" bestFit="1" customWidth="1"/>
    <col min="3" max="3" width="14.28515625" style="13" customWidth="1"/>
    <col min="4" max="4" width="14.42578125" style="13" customWidth="1"/>
    <col min="5" max="5" width="13.28515625" style="13" customWidth="1"/>
    <col min="6" max="6" width="14.7109375" style="13" customWidth="1"/>
    <col min="7" max="7" width="4.5703125" style="13" bestFit="1" customWidth="1"/>
    <col min="8" max="12" width="15.5703125" style="13" bestFit="1" customWidth="1"/>
    <col min="13" max="13" width="9.42578125" style="13" bestFit="1" customWidth="1"/>
    <col min="14" max="16" width="5.5703125" style="57" bestFit="1" customWidth="1"/>
    <col min="17" max="16384" width="18.42578125" style="13"/>
  </cols>
  <sheetData>
    <row r="1" spans="2:16">
      <c r="N1" s="197" t="s">
        <v>104</v>
      </c>
      <c r="O1" s="197"/>
      <c r="P1" s="197"/>
    </row>
    <row r="2" spans="2:16" ht="33" customHeight="1">
      <c r="B2" s="10" t="s">
        <v>32</v>
      </c>
      <c r="C2" s="93">
        <f>+'ESF proyectado'!C6</f>
        <v>43100</v>
      </c>
      <c r="D2" s="93">
        <f>+'ESF proyectado'!D6</f>
        <v>43465</v>
      </c>
      <c r="E2" s="93">
        <f>+'ESF proyectado'!E6</f>
        <v>43830</v>
      </c>
      <c r="F2" s="93">
        <f>+'ESF proyectado'!F6</f>
        <v>44196</v>
      </c>
      <c r="G2" s="11"/>
      <c r="H2" s="11" t="str">
        <f>+'ESF proyectado'!G6</f>
        <v>PROYECTADO DICIEMBRE 2021</v>
      </c>
      <c r="I2" s="11" t="str">
        <f>+'ESF proyectado'!H6</f>
        <v>PROYECTADO DICIEMBRE 2022</v>
      </c>
      <c r="J2" s="11" t="str">
        <f>+'ESF proyectado'!I6</f>
        <v>PROYECTADO DICIEMBRE 2023</v>
      </c>
      <c r="K2" s="11" t="str">
        <f>+'ESF proyectado'!J6</f>
        <v>PROYECTADO DICIEMBRE 2024</v>
      </c>
      <c r="L2" s="11" t="str">
        <f>+'ESF proyectado'!K6</f>
        <v>PROYECTADO DICIEMBRE 2025</v>
      </c>
      <c r="M2" s="94" t="s">
        <v>110</v>
      </c>
      <c r="N2" s="57">
        <v>2018</v>
      </c>
      <c r="O2" s="57">
        <v>2019</v>
      </c>
      <c r="P2" s="57">
        <v>2020</v>
      </c>
    </row>
    <row r="3" spans="2:16">
      <c r="B3" s="12" t="s">
        <v>33</v>
      </c>
      <c r="E3" s="14"/>
      <c r="F3" s="14"/>
      <c r="G3" s="14"/>
    </row>
    <row r="4" spans="2:16">
      <c r="B4" s="15" t="s">
        <v>34</v>
      </c>
      <c r="C4" s="14">
        <f>-'[5]Estado de Resultados'!$D$18</f>
        <v>83966240</v>
      </c>
      <c r="D4" s="14">
        <v>114022240</v>
      </c>
      <c r="E4" s="14">
        <f>+'[6]PYG ACUMULADO'!$O$7</f>
        <v>268438760</v>
      </c>
      <c r="F4" s="14">
        <f>-[7]CG7345_PyG_NIIF!$E$4</f>
        <v>416020025</v>
      </c>
      <c r="G4" s="14"/>
      <c r="H4" s="14">
        <f>+'V1-Proyecciones de ventas'!J8</f>
        <v>537634028.75688267</v>
      </c>
      <c r="I4" s="14">
        <f>+'V1-Proyecciones de ventas'!J9</f>
        <v>659248032.51376331</v>
      </c>
      <c r="J4" s="14">
        <f>+'V1-Proyecciones de ventas'!J10</f>
        <v>780862036.27064598</v>
      </c>
      <c r="K4" s="14">
        <f>+'V1-Proyecciones de ventas'!J11</f>
        <v>902809229.07891524</v>
      </c>
      <c r="L4" s="14">
        <f>+'V1-Proyecciones de ventas'!J12</f>
        <v>1024423232.8357979</v>
      </c>
    </row>
    <row r="5" spans="2:16">
      <c r="B5" s="15" t="s">
        <v>35</v>
      </c>
      <c r="C5" s="14">
        <f>-'[5]Estado de Resultados'!$D$27</f>
        <v>6575000</v>
      </c>
      <c r="D5" s="14">
        <v>6550000</v>
      </c>
      <c r="E5" s="14">
        <f>+'[6]PYG ACUMULADO'!$O$8</f>
        <v>5270000</v>
      </c>
      <c r="F5" s="14">
        <f>-[7]CG7345_PyG_NIIF!$E$18</f>
        <v>2775000</v>
      </c>
      <c r="G5" s="14"/>
      <c r="H5" s="14">
        <f>+'V1-Proyecciones de ventas'!J20</f>
        <v>1387500</v>
      </c>
      <c r="I5" s="14">
        <f>+'V1-Proyecciones de ventas'!J21</f>
        <v>693750</v>
      </c>
      <c r="J5" s="14">
        <f>+'V1-Proyecciones de ventas'!J22</f>
        <v>346875</v>
      </c>
      <c r="K5" s="14">
        <f>+'V1-Proyecciones de ventas'!J23</f>
        <v>173437.5</v>
      </c>
      <c r="L5" s="14">
        <f>+'V1-Proyecciones de ventas'!J24</f>
        <v>86718.75</v>
      </c>
    </row>
    <row r="6" spans="2:16">
      <c r="B6" s="15" t="s">
        <v>36</v>
      </c>
      <c r="C6" s="14">
        <f>-'[5]Estado de Resultados'!$D$34</f>
        <v>312629172</v>
      </c>
      <c r="D6" s="14">
        <v>353345984</v>
      </c>
      <c r="E6" s="14">
        <f>+'[6]PYG ACUMULADO'!$O$9</f>
        <v>336521452</v>
      </c>
      <c r="F6" s="14">
        <f>-[7]CG7345_PyG_NIIF!$E$26</f>
        <v>324485886</v>
      </c>
      <c r="G6" s="14"/>
      <c r="H6" s="14">
        <f>+'V1-Proyecciones de ventas'!J44</f>
        <v>421831651.80000001</v>
      </c>
      <c r="I6" s="14">
        <f>+'V1-Proyecciones de ventas'!J45</f>
        <v>485106399.56999999</v>
      </c>
      <c r="J6" s="14">
        <f>+'V1-Proyecciones de ventas'!J46</f>
        <v>533617039.52700001</v>
      </c>
      <c r="K6" s="14">
        <f>+'V1-Proyecciones de ventas'!J47</f>
        <v>586978743.47970009</v>
      </c>
      <c r="L6" s="14">
        <f>+'V1-Proyecciones de ventas'!J48</f>
        <v>645676617.8276701</v>
      </c>
    </row>
    <row r="7" spans="2:16">
      <c r="B7" s="15" t="s">
        <v>37</v>
      </c>
      <c r="C7" s="14">
        <v>0</v>
      </c>
      <c r="D7" s="14">
        <v>-8555304</v>
      </c>
      <c r="E7" s="14">
        <f>+'[6]PYG ACUMULADO'!$O$10</f>
        <v>-6099000</v>
      </c>
      <c r="F7" s="14">
        <f>-[7]CG7345_PyG_NIIF!$E$31</f>
        <v>-260270</v>
      </c>
      <c r="G7" s="14"/>
      <c r="H7" s="14">
        <v>0</v>
      </c>
      <c r="I7" s="14">
        <v>0</v>
      </c>
      <c r="J7" s="14">
        <v>0</v>
      </c>
      <c r="K7" s="14">
        <v>0</v>
      </c>
      <c r="L7" s="14">
        <v>0</v>
      </c>
    </row>
    <row r="8" spans="2:16" ht="17.25" thickBot="1">
      <c r="B8" s="10" t="s">
        <v>38</v>
      </c>
      <c r="C8" s="16">
        <f>SUM(C4:C7)</f>
        <v>403170412</v>
      </c>
      <c r="D8" s="16">
        <f>SUM(D4:D7)</f>
        <v>465362920</v>
      </c>
      <c r="E8" s="16">
        <f>SUM(E4:E7)</f>
        <v>604131212</v>
      </c>
      <c r="F8" s="16">
        <f>SUM(F4:F7)</f>
        <v>743020641</v>
      </c>
      <c r="G8" s="16"/>
      <c r="H8" s="16">
        <f>SUM(H4:H7)</f>
        <v>960853180.55688262</v>
      </c>
      <c r="I8" s="16">
        <f t="shared" ref="I8:L8" si="0">SUM(I4:I7)</f>
        <v>1145048182.0837634</v>
      </c>
      <c r="J8" s="16">
        <f t="shared" si="0"/>
        <v>1314825950.797646</v>
      </c>
      <c r="K8" s="16">
        <f t="shared" si="0"/>
        <v>1489961410.0586152</v>
      </c>
      <c r="L8" s="16">
        <f t="shared" si="0"/>
        <v>1670186569.4134679</v>
      </c>
    </row>
    <row r="9" spans="2:16" ht="17.25" thickTop="1">
      <c r="B9" s="10" t="s">
        <v>39</v>
      </c>
      <c r="E9" s="14"/>
      <c r="F9" s="14"/>
      <c r="G9" s="14"/>
    </row>
    <row r="10" spans="2:16">
      <c r="B10" s="17" t="s">
        <v>40</v>
      </c>
      <c r="C10" s="14">
        <v>142440574</v>
      </c>
      <c r="D10" s="14">
        <v>168559702.06</v>
      </c>
      <c r="E10" s="14">
        <f>+'[6]PYG ACUMULADO'!$O$15</f>
        <v>196689911</v>
      </c>
      <c r="F10" s="14">
        <f>+[7]CG7345_PyG_NIIF!$E$249</f>
        <v>245954429</v>
      </c>
      <c r="G10" s="14"/>
      <c r="H10" s="14">
        <f>+H8*$G$12</f>
        <v>329598322.63262844</v>
      </c>
      <c r="I10" s="14">
        <f t="shared" ref="I10:L10" si="1">+I8*$G$12</f>
        <v>392782131.32376307</v>
      </c>
      <c r="J10" s="14">
        <f t="shared" si="1"/>
        <v>451020443.81597358</v>
      </c>
      <c r="K10" s="14">
        <f t="shared" si="1"/>
        <v>511096587.36628693</v>
      </c>
      <c r="L10" s="14">
        <f t="shared" si="1"/>
        <v>572918634.08640087</v>
      </c>
    </row>
    <row r="11" spans="2:16" ht="17.25" thickBot="1">
      <c r="B11" s="10" t="s">
        <v>41</v>
      </c>
      <c r="C11" s="16">
        <f>SUM(C10)</f>
        <v>142440574</v>
      </c>
      <c r="D11" s="16">
        <f>SUM(D10)</f>
        <v>168559702.06</v>
      </c>
      <c r="E11" s="16">
        <f>SUM(E10)</f>
        <v>196689911</v>
      </c>
      <c r="F11" s="16">
        <f>SUM(F10)</f>
        <v>245954429</v>
      </c>
      <c r="G11" s="95"/>
      <c r="H11" s="16">
        <f>SUM(H10)</f>
        <v>329598322.63262844</v>
      </c>
      <c r="I11" s="16">
        <f t="shared" ref="I11:L11" si="2">SUM(I10)</f>
        <v>392782131.32376307</v>
      </c>
      <c r="J11" s="16">
        <f t="shared" si="2"/>
        <v>451020443.81597358</v>
      </c>
      <c r="K11" s="16">
        <f t="shared" si="2"/>
        <v>511096587.36628693</v>
      </c>
      <c r="L11" s="16">
        <f t="shared" si="2"/>
        <v>572918634.08640087</v>
      </c>
    </row>
    <row r="12" spans="2:16" ht="17.25" thickTop="1">
      <c r="B12" s="10"/>
      <c r="C12" s="18">
        <f>+C11/C8</f>
        <v>0.35330115941146989</v>
      </c>
      <c r="D12" s="18">
        <f>+D11/D8</f>
        <v>0.36221128675228359</v>
      </c>
      <c r="E12" s="18">
        <f>+E11/E8</f>
        <v>0.32557482065667548</v>
      </c>
      <c r="F12" s="18">
        <f>+F11/F8</f>
        <v>0.33101964525370431</v>
      </c>
      <c r="G12" s="96">
        <f>AVERAGE(C12:F12)</f>
        <v>0.34302672801853329</v>
      </c>
    </row>
    <row r="13" spans="2:16">
      <c r="B13" s="19" t="s">
        <v>42</v>
      </c>
      <c r="C13" s="20">
        <f>+C8-C11</f>
        <v>260729838</v>
      </c>
      <c r="D13" s="20">
        <f>+D8-D11</f>
        <v>296803217.94</v>
      </c>
      <c r="E13" s="20">
        <f>+E8-E11</f>
        <v>407441301</v>
      </c>
      <c r="F13" s="20">
        <f>+F8-F11</f>
        <v>497066212</v>
      </c>
      <c r="G13" s="20"/>
      <c r="H13" s="20">
        <f>+H8-H11</f>
        <v>631254857.92425418</v>
      </c>
      <c r="I13" s="20">
        <f t="shared" ref="I13:L13" si="3">+I8-I11</f>
        <v>752266050.76000023</v>
      </c>
      <c r="J13" s="20">
        <f t="shared" si="3"/>
        <v>863805506.98167253</v>
      </c>
      <c r="K13" s="20">
        <f t="shared" si="3"/>
        <v>978864822.69232821</v>
      </c>
      <c r="L13" s="20">
        <f t="shared" si="3"/>
        <v>1097267935.3270669</v>
      </c>
    </row>
    <row r="14" spans="2:16">
      <c r="B14" s="17" t="s">
        <v>43</v>
      </c>
      <c r="C14" s="14">
        <f>+'[5]Estado de Resultados'!$D$311-'[5]Estado de Resultados'!$D$412-'[5]Estado de Resultados'!$D$291</f>
        <v>181362271</v>
      </c>
      <c r="D14" s="14">
        <f>+'[8]Estado de Resultados'!$D$39-'[8]Estado de Resultados'!$D$35</f>
        <v>223913173.99000001</v>
      </c>
      <c r="E14" s="14">
        <f>+'[6]PYG ACUMULADO'!$O$127-'[6]PYG ACUMULADO'!$O$100</f>
        <v>322063707.00000006</v>
      </c>
      <c r="F14" s="14">
        <f>+'[9]PYG COMPARATIVO 2017-Dic 18'!$F$133-'[9]PYG COMPARATIVO 2017-Dic 18'!$F$105</f>
        <v>359643288</v>
      </c>
      <c r="G14" s="14"/>
      <c r="H14" s="14">
        <f>+H8*$M$14</f>
        <v>479878611.8317228</v>
      </c>
      <c r="I14" s="14">
        <f t="shared" ref="I14:L14" si="4">+I8*$M$14</f>
        <v>571871065.4424113</v>
      </c>
      <c r="J14" s="14">
        <f t="shared" si="4"/>
        <v>656663124.8526597</v>
      </c>
      <c r="K14" s="14">
        <f t="shared" si="4"/>
        <v>744130974.02390957</v>
      </c>
      <c r="L14" s="14">
        <f t="shared" si="4"/>
        <v>834140770.56559646</v>
      </c>
      <c r="M14" s="97">
        <f>AVERAGE(N14:P14)</f>
        <v>0.49942969596416287</v>
      </c>
      <c r="N14" s="98">
        <f>+D14/D8</f>
        <v>0.48115817648299097</v>
      </c>
      <c r="O14" s="98">
        <f>+E14/E8</f>
        <v>0.53310224766205272</v>
      </c>
      <c r="P14" s="98">
        <f>+F14/F8</f>
        <v>0.48402866374744496</v>
      </c>
    </row>
    <row r="15" spans="2:16">
      <c r="B15" s="17" t="s">
        <v>44</v>
      </c>
      <c r="C15" s="14">
        <f>+'[5]Estado de Resultados'!$D$319</f>
        <v>1022500</v>
      </c>
      <c r="D15" s="14">
        <f>+'[8]Estado de Resultados'!$D$43</f>
        <v>807000</v>
      </c>
      <c r="E15" s="14">
        <v>0</v>
      </c>
      <c r="F15" s="14">
        <f>+'[9]PYG COMPARATIVO 2017-Dic 18'!$F$139</f>
        <v>0</v>
      </c>
      <c r="G15" s="14"/>
      <c r="H15" s="14">
        <v>0</v>
      </c>
      <c r="I15" s="14">
        <v>0</v>
      </c>
      <c r="J15" s="14">
        <v>0</v>
      </c>
      <c r="K15" s="14">
        <v>0</v>
      </c>
      <c r="L15" s="14">
        <v>0</v>
      </c>
      <c r="M15" s="99"/>
      <c r="N15" s="98"/>
      <c r="O15" s="98"/>
      <c r="P15" s="98"/>
    </row>
    <row r="16" spans="2:16">
      <c r="B16" s="17" t="s">
        <v>45</v>
      </c>
      <c r="C16" s="14">
        <f>+'[5]Estado de Resultados'!$D$291</f>
        <v>8745807</v>
      </c>
      <c r="D16" s="14">
        <f>+'[8]Estado de Resultados'!$D$35</f>
        <v>12490939</v>
      </c>
      <c r="E16" s="14">
        <f>+'[6]PYG ACUMULADO'!$O$100</f>
        <v>20841722</v>
      </c>
      <c r="F16" s="14">
        <f>+'[9]PYG COMPARATIVO 2017-Dic 18'!$F$105</f>
        <v>26293921</v>
      </c>
      <c r="G16" s="14"/>
      <c r="H16" s="14">
        <f>+[10]PPYE!G11</f>
        <v>36448737.414952561</v>
      </c>
      <c r="I16" s="14">
        <f>+[10]PPYE!H11</f>
        <v>37651545.749645993</v>
      </c>
      <c r="J16" s="14">
        <f>+[10]PPYE!I11</f>
        <v>38894046.759384312</v>
      </c>
      <c r="K16" s="14">
        <f>+[10]PPYE!J11</f>
        <v>40177550.302443989</v>
      </c>
      <c r="L16" s="14">
        <f>+[10]PPYE!K11</f>
        <v>41503409.462424636</v>
      </c>
      <c r="M16" s="99"/>
      <c r="N16" s="98"/>
      <c r="O16" s="98"/>
      <c r="P16" s="98"/>
    </row>
    <row r="17" spans="2:16">
      <c r="B17" s="19" t="s">
        <v>46</v>
      </c>
      <c r="C17" s="20">
        <f>+C13-C14-C15-C16</f>
        <v>69599260</v>
      </c>
      <c r="D17" s="20">
        <f>+D13-D14-D15-D16</f>
        <v>59592104.949999988</v>
      </c>
      <c r="E17" s="20">
        <f>+E13-E14-E15-E16</f>
        <v>64535871.99999994</v>
      </c>
      <c r="F17" s="20">
        <f>+F13-F14-F15-F16</f>
        <v>111129003</v>
      </c>
      <c r="G17" s="20"/>
      <c r="H17" s="20">
        <f>+H13-H14-H15-H16</f>
        <v>114927508.67757882</v>
      </c>
      <c r="I17" s="20">
        <f t="shared" ref="I17:L17" si="5">+I13-I14-I15-I16</f>
        <v>142743439.56794292</v>
      </c>
      <c r="J17" s="20">
        <f t="shared" si="5"/>
        <v>168248335.36962852</v>
      </c>
      <c r="K17" s="20">
        <f t="shared" si="5"/>
        <v>194556298.36597466</v>
      </c>
      <c r="L17" s="20">
        <f t="shared" si="5"/>
        <v>221623755.2990458</v>
      </c>
      <c r="N17" s="100"/>
      <c r="O17" s="100"/>
      <c r="P17" s="100"/>
    </row>
    <row r="18" spans="2:16">
      <c r="B18" s="17" t="s">
        <v>47</v>
      </c>
      <c r="C18" s="14">
        <f>-'[5]Estado de Resultados'!$D$56</f>
        <v>5074280.37</v>
      </c>
      <c r="D18" s="14">
        <f>+'[8]Estado de Resultados'!$D$21</f>
        <v>2007557.97</v>
      </c>
      <c r="E18" s="14">
        <f>+'[6]PYG ACUMULADO'!$O$246</f>
        <v>7328790.1799999997</v>
      </c>
      <c r="F18" s="14">
        <f>+'[9]PYG COMPARATIVO 2017-Dic 18'!$F$249</f>
        <v>1337838.8799999999</v>
      </c>
      <c r="G18" s="14"/>
      <c r="H18" s="14">
        <f>+H8*$M$18</f>
        <v>5843789.2362737944</v>
      </c>
      <c r="I18" s="14">
        <f t="shared" ref="I18:L18" si="6">+I8*$M$18</f>
        <v>6964040.2684599739</v>
      </c>
      <c r="J18" s="14">
        <f t="shared" si="6"/>
        <v>7996607.4883486051</v>
      </c>
      <c r="K18" s="14">
        <f t="shared" si="6"/>
        <v>9061759.5140992552</v>
      </c>
      <c r="L18" s="14">
        <f t="shared" si="6"/>
        <v>10157866.461191021</v>
      </c>
      <c r="M18" s="101">
        <f>AVERAGE(N18:P18)</f>
        <v>6.08187531094699E-3</v>
      </c>
      <c r="N18" s="102">
        <f>+D18/D8</f>
        <v>4.3139620363392937E-3</v>
      </c>
      <c r="O18" s="102">
        <f>+E18/E8</f>
        <v>1.2131123230229661E-2</v>
      </c>
      <c r="P18" s="102">
        <f>+F18/F8</f>
        <v>1.8005406662720152E-3</v>
      </c>
    </row>
    <row r="19" spans="2:16">
      <c r="B19" s="17" t="s">
        <v>48</v>
      </c>
      <c r="C19" s="14">
        <f>+'[5]Estado de Resultados'!$D$359-'[5]Estado de Resultados'!$D$336</f>
        <v>1357740</v>
      </c>
      <c r="D19" s="14">
        <f>+'[8]Estado de Resultados'!$D$49-'[8]Estado de Resultados'!$D$46</f>
        <v>7694956</v>
      </c>
      <c r="E19" s="14">
        <f>+'[6]PYG ACUMULADO'!$O$276-'[6]PYG ACUMULADO'!$O$264-'[6]PYG ACUMULADO'!$O$257</f>
        <v>66160</v>
      </c>
      <c r="F19" s="14">
        <f>+'[9]PYG COMPARATIVO 2017-Dic 18'!$F$279-'[9]PYG COMPARATIVO 2017-Dic 18'!$F$260</f>
        <v>11472987</v>
      </c>
      <c r="G19" s="14"/>
      <c r="H19" s="14">
        <f>+H8*$M$19</f>
        <v>10276615.196986686</v>
      </c>
      <c r="I19" s="14">
        <f t="shared" ref="I19:L19" si="7">+I8*$M$19</f>
        <v>12246636.413758907</v>
      </c>
      <c r="J19" s="14">
        <f t="shared" si="7"/>
        <v>14062460.967791582</v>
      </c>
      <c r="K19" s="14">
        <f t="shared" si="7"/>
        <v>15935587.641660118</v>
      </c>
      <c r="L19" s="14">
        <f t="shared" si="7"/>
        <v>17863150.196463756</v>
      </c>
      <c r="M19" s="101">
        <f>AVERAGE(N19:P19)</f>
        <v>1.0695302263588969E-2</v>
      </c>
      <c r="N19" s="102">
        <f>+D19/D8</f>
        <v>1.6535387048026946E-2</v>
      </c>
      <c r="O19" s="102">
        <f t="shared" ref="O19:P19" si="8">+E19/E8</f>
        <v>1.0951263349061991E-4</v>
      </c>
      <c r="P19" s="102">
        <f t="shared" si="8"/>
        <v>1.5441007109249338E-2</v>
      </c>
    </row>
    <row r="20" spans="2:16">
      <c r="B20" s="17" t="s">
        <v>49</v>
      </c>
      <c r="C20" s="14">
        <f>+'[5]Estado de Resultados'!$D$336</f>
        <v>4007923.01</v>
      </c>
      <c r="D20" s="14">
        <f>+'[8]Estado de Resultados'!$D$46</f>
        <v>4202564</v>
      </c>
      <c r="E20" s="14">
        <f>+'[6]PYG ACUMULADO'!$O$257</f>
        <v>14200434.879999999</v>
      </c>
      <c r="F20" s="14">
        <f>+'[9]PYG COMPARATIVO 2017-Dic 18'!$F$260</f>
        <v>12293821.16</v>
      </c>
      <c r="G20" s="14"/>
      <c r="H20" s="14">
        <f>+H8*$M$20+'[10]Datos Leasing'!C47</f>
        <v>22757080.46694598</v>
      </c>
      <c r="I20" s="14">
        <f>+I8*$M$20+'[10]Datos Leasing'!C48</f>
        <v>24550426.415255405</v>
      </c>
      <c r="J20" s="14">
        <f>+J8*$M$20+'[10]Datos Leasing'!C49</f>
        <v>24073959.430085406</v>
      </c>
      <c r="K20" s="14">
        <f>+K8*$M$20+'[10]Datos Leasing'!C50</f>
        <v>24455606.519756485</v>
      </c>
      <c r="L20" s="14">
        <f>+L8*$M$20</f>
        <v>27325368.127545379</v>
      </c>
      <c r="M20" s="101">
        <f>AVERAGE(N20:P20)</f>
        <v>1.6360668100176039E-2</v>
      </c>
      <c r="N20" s="102">
        <f>+D20/D8</f>
        <v>9.030723805841686E-3</v>
      </c>
      <c r="O20" s="102">
        <f>+E20/E8</f>
        <v>2.3505547467062501E-2</v>
      </c>
      <c r="P20" s="102">
        <f>+F20/F8</f>
        <v>1.6545733027623927E-2</v>
      </c>
    </row>
    <row r="21" spans="2:16">
      <c r="B21" s="19" t="s">
        <v>50</v>
      </c>
      <c r="C21" s="20">
        <f>+C17+C18-C19-C20</f>
        <v>69307877.359999999</v>
      </c>
      <c r="D21" s="20">
        <f>+D17+D18-D19-D20</f>
        <v>49702142.919999987</v>
      </c>
      <c r="E21" s="20">
        <f>+E17+E18-E19-E20</f>
        <v>57598067.299999952</v>
      </c>
      <c r="F21" s="20">
        <f>+F17+F18-F19-F20</f>
        <v>88700033.719999999</v>
      </c>
      <c r="G21" s="20"/>
      <c r="H21" s="20">
        <f>+H17+H18-H19-H20</f>
        <v>87737602.249919951</v>
      </c>
      <c r="I21" s="20">
        <f t="shared" ref="I21:L21" si="9">+I17+I18-I19-I20</f>
        <v>112910417.00738859</v>
      </c>
      <c r="J21" s="20">
        <f t="shared" si="9"/>
        <v>138108522.46010011</v>
      </c>
      <c r="K21" s="20">
        <f t="shared" si="9"/>
        <v>163226863.71865728</v>
      </c>
      <c r="L21" s="20">
        <f t="shared" si="9"/>
        <v>186593103.43622768</v>
      </c>
    </row>
    <row r="22" spans="2:16">
      <c r="B22" s="17" t="s">
        <v>51</v>
      </c>
      <c r="C22" s="14">
        <f>+'[5]Estado de Resultados'!$D$367+'[5]Estado de Resultados'!$D$375</f>
        <v>16094000</v>
      </c>
      <c r="D22" s="14">
        <v>0</v>
      </c>
      <c r="E22" s="14">
        <f>+'[6]PYG ACUMULADO'!$O$264</f>
        <v>12732042</v>
      </c>
      <c r="F22" s="14">
        <f>+'[9]PYG COMPARATIVO 2017-Dic 18'!$F$282</f>
        <v>34641504</v>
      </c>
      <c r="G22" s="14"/>
      <c r="H22" s="14">
        <f>+H21*33%</f>
        <v>28953408.742473584</v>
      </c>
      <c r="I22" s="14">
        <f>+I21*32%</f>
        <v>36131333.44236435</v>
      </c>
      <c r="J22" s="14">
        <f>+J21*31%</f>
        <v>42813641.962631032</v>
      </c>
      <c r="K22" s="14">
        <f>+K21*30%</f>
        <v>48968059.115597181</v>
      </c>
      <c r="L22" s="14">
        <f>+L21*30%</f>
        <v>55977931.030868299</v>
      </c>
    </row>
    <row r="23" spans="2:16" ht="17.25" thickBot="1">
      <c r="B23" s="19" t="s">
        <v>52</v>
      </c>
      <c r="C23" s="21">
        <f>+C21-C22</f>
        <v>53213877.359999999</v>
      </c>
      <c r="D23" s="21">
        <f>+D21-D22</f>
        <v>49702142.919999987</v>
      </c>
      <c r="E23" s="21">
        <f>+E21-E22</f>
        <v>44866025.299999952</v>
      </c>
      <c r="F23" s="21">
        <f>+F21-F22</f>
        <v>54058529.719999999</v>
      </c>
      <c r="G23" s="20"/>
      <c r="H23" s="21">
        <f>+H21-H22</f>
        <v>58784193.507446364</v>
      </c>
      <c r="I23" s="21">
        <f t="shared" ref="I23:L23" si="10">+I21-I22</f>
        <v>76779083.565024242</v>
      </c>
      <c r="J23" s="21">
        <f t="shared" si="10"/>
        <v>95294880.497469082</v>
      </c>
      <c r="K23" s="21">
        <f t="shared" si="10"/>
        <v>114258804.6030601</v>
      </c>
      <c r="L23" s="21">
        <f t="shared" si="10"/>
        <v>130615172.40535939</v>
      </c>
    </row>
    <row r="24" spans="2:16" ht="17.25" thickTop="1">
      <c r="C24" s="79">
        <f>+C23-'[10]ESF estructura actual'!C34</f>
        <v>0</v>
      </c>
      <c r="D24" s="79">
        <f>+D23-'[10]ESF estructura actual'!D34</f>
        <v>0</v>
      </c>
      <c r="E24" s="79">
        <f>+E23-'[10]ESF estructura actual'!E34</f>
        <v>0</v>
      </c>
      <c r="F24" s="79">
        <f>+F23-'[10]ESF estructura actual'!F34</f>
        <v>0</v>
      </c>
      <c r="G24" s="79"/>
      <c r="H24" s="79">
        <f>+H23-'ESF proyectado'!G34</f>
        <v>0</v>
      </c>
      <c r="I24" s="79">
        <f>+I23-'ESF proyectado'!H34</f>
        <v>0</v>
      </c>
      <c r="J24" s="79">
        <f>+J23-'ESF proyectado'!I34</f>
        <v>0</v>
      </c>
      <c r="K24" s="79">
        <f>+K23-'ESF proyectado'!J34</f>
        <v>0</v>
      </c>
      <c r="L24" s="79">
        <f>+L23-'ESF proyectado'!K34</f>
        <v>0</v>
      </c>
    </row>
  </sheetData>
  <mergeCells count="1">
    <mergeCell ref="N1:P1"/>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ESF</vt:lpstr>
      <vt:lpstr>ER</vt:lpstr>
      <vt:lpstr>Indicadores</vt:lpstr>
      <vt:lpstr>V1-Proyecciones de ventas</vt:lpstr>
      <vt:lpstr>ESF proyectado</vt:lpstr>
      <vt:lpstr>EFE Indirecto</vt:lpstr>
      <vt:lpstr>ERI proyectado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2022-09-28T21:30:28Z</dcterms:modified>
</cp:coreProperties>
</file>