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8_{F4E6C64F-29C9-485C-87A5-E4E45968A223}" xr6:coauthVersionLast="47" xr6:coauthVersionMax="47" xr10:uidLastSave="{00000000-0000-0000-0000-000000000000}"/>
  <bookViews>
    <workbookView xWindow="1470" yWindow="1470" windowWidth="16050" windowHeight="13560" activeTab="1" xr2:uid="{00000000-000D-0000-FFFF-FFFF00000000}"/>
  </bookViews>
  <sheets>
    <sheet name="Compra a Plazos " sheetId="2" r:id="rId1"/>
    <sheet name="Valor en USO Sencill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2" i="3" l="1"/>
  <c r="B11" i="2"/>
  <c r="C11" i="2"/>
  <c r="F83" i="3" l="1"/>
  <c r="E80" i="3"/>
  <c r="F84" i="3" s="1"/>
  <c r="E84" i="3" s="1"/>
  <c r="E79" i="3"/>
  <c r="D69" i="3"/>
  <c r="D68" i="3"/>
  <c r="D45" i="3"/>
  <c r="E45" i="3" s="1"/>
  <c r="D46" i="3"/>
  <c r="E46" i="3" s="1"/>
  <c r="D47" i="3"/>
  <c r="E47" i="3" s="1"/>
  <c r="D48" i="3"/>
  <c r="E48" i="3" s="1"/>
  <c r="D44" i="3"/>
  <c r="E44" i="3" s="1"/>
  <c r="B45" i="3"/>
  <c r="B44" i="3"/>
  <c r="E49" i="3" l="1"/>
  <c r="D55" i="3" s="1"/>
  <c r="B15" i="3" l="1"/>
  <c r="B46" i="3" s="1"/>
  <c r="F6" i="3"/>
  <c r="C55" i="3" s="1"/>
  <c r="E55" i="3" s="1"/>
  <c r="G63" i="3" l="1"/>
  <c r="J61" i="3"/>
  <c r="J63" i="3" s="1"/>
  <c r="B16" i="3"/>
  <c r="B9" i="2"/>
  <c r="M3" i="2"/>
  <c r="B15" i="2"/>
  <c r="B47" i="3" l="1"/>
  <c r="B17" i="3"/>
  <c r="B48" i="3" s="1"/>
  <c r="B12" i="2"/>
  <c r="I20" i="2" s="1"/>
  <c r="J21" i="2" s="1"/>
  <c r="I16" i="2"/>
  <c r="J17" i="2" s="1"/>
  <c r="E31" i="2"/>
  <c r="C64" i="3"/>
  <c r="C65" i="3"/>
  <c r="D84" i="3" s="1"/>
  <c r="C85" i="3" s="1"/>
  <c r="D85" i="3" s="1"/>
  <c r="E83" i="3" s="1"/>
  <c r="E85" i="3" s="1"/>
  <c r="D83" i="3" l="1"/>
  <c r="C66" i="3"/>
  <c r="B13" i="2"/>
  <c r="C15" i="2"/>
  <c r="F15" i="2" s="1"/>
  <c r="C16" i="2" s="1"/>
  <c r="D16" i="2" l="1"/>
  <c r="I23" i="2" l="1"/>
  <c r="J24" i="2" s="1"/>
  <c r="F16" i="2"/>
  <c r="C17" i="2" s="1"/>
  <c r="D17" i="2" s="1"/>
  <c r="F17" i="2" s="1"/>
  <c r="C18" i="2" s="1"/>
  <c r="D18" i="2" s="1"/>
  <c r="F18" i="2" s="1"/>
  <c r="C19" i="2" s="1"/>
  <c r="D19" i="2" l="1"/>
  <c r="F19" i="2" s="1"/>
  <c r="C20" i="2" s="1"/>
  <c r="D20" i="2" l="1"/>
  <c r="F20" i="2" s="1"/>
  <c r="C21" i="2" s="1"/>
  <c r="D21" i="2" l="1"/>
  <c r="F21" i="2" s="1"/>
  <c r="C22" i="2" s="1"/>
  <c r="D22" i="2" l="1"/>
  <c r="F22" i="2" s="1"/>
  <c r="C23" i="2" s="1"/>
  <c r="D23" i="2" l="1"/>
  <c r="F23" i="2" s="1"/>
  <c r="C24" i="2" s="1"/>
  <c r="D24" i="2" l="1"/>
  <c r="F24" i="2" s="1"/>
  <c r="C25" i="2" s="1"/>
  <c r="D25" i="2" l="1"/>
  <c r="F25" i="2" s="1"/>
  <c r="C26" i="2" s="1"/>
  <c r="D26" i="2" l="1"/>
  <c r="F26" i="2" s="1"/>
  <c r="C27" i="2" s="1"/>
  <c r="D27" i="2" l="1"/>
  <c r="F27" i="2" s="1"/>
  <c r="C28" i="2" s="1"/>
  <c r="D28" i="2" l="1"/>
  <c r="F28" i="2" s="1"/>
  <c r="C29" i="2" s="1"/>
  <c r="D29" i="2" l="1"/>
  <c r="F29" i="2" s="1"/>
  <c r="C30" i="2" s="1"/>
  <c r="D30" i="2" l="1"/>
  <c r="F30" i="2" s="1"/>
  <c r="C31" i="2" s="1"/>
  <c r="D31" i="2" l="1"/>
  <c r="F31" i="2" s="1"/>
</calcChain>
</file>

<file path=xl/sharedStrings.xml><?xml version="1.0" encoding="utf-8"?>
<sst xmlns="http://schemas.openxmlformats.org/spreadsheetml/2006/main" count="101" uniqueCount="92">
  <si>
    <t>Mes 16</t>
  </si>
  <si>
    <t>Mes 15</t>
  </si>
  <si>
    <t>Mes 14</t>
  </si>
  <si>
    <t>Mes 13</t>
  </si>
  <si>
    <t>Mes 12</t>
  </si>
  <si>
    <t>Mes 11</t>
  </si>
  <si>
    <t>Mes 10</t>
  </si>
  <si>
    <t>Mes 9</t>
  </si>
  <si>
    <t>Mes 8</t>
  </si>
  <si>
    <t>Mes 7</t>
  </si>
  <si>
    <t>Mes 6</t>
  </si>
  <si>
    <t>Mes 5</t>
  </si>
  <si>
    <t>Mes 4</t>
  </si>
  <si>
    <t>Mes 3</t>
  </si>
  <si>
    <t>Mes 2</t>
  </si>
  <si>
    <t>Mes 1</t>
  </si>
  <si>
    <t>Mes 0</t>
  </si>
  <si>
    <t>Saldo final</t>
  </si>
  <si>
    <t xml:space="preserve">Pago </t>
  </si>
  <si>
    <t>Intereses</t>
  </si>
  <si>
    <t>si</t>
  </si>
  <si>
    <t>Precio transacción/(1+Tasa Mensual)^(Plazo)</t>
  </si>
  <si>
    <t>Valor presente</t>
  </si>
  <si>
    <t>Tasa mensual</t>
  </si>
  <si>
    <r>
      <t xml:space="preserve">Tasa de mercado </t>
    </r>
    <r>
      <rPr>
        <b/>
        <sz val="12"/>
        <color theme="1"/>
        <rFont val="Arial Narrow"/>
        <family val="2"/>
      </rPr>
      <t>EA</t>
    </r>
  </si>
  <si>
    <t>Precio de la transacción</t>
  </si>
  <si>
    <t>Al vencimiento</t>
  </si>
  <si>
    <t xml:space="preserve">Forma de pago </t>
  </si>
  <si>
    <t>Plazo en meses</t>
  </si>
  <si>
    <t>Fecha final</t>
  </si>
  <si>
    <t>Fecha de elaboración</t>
  </si>
  <si>
    <t>Compra de MP a plazos</t>
  </si>
  <si>
    <t xml:space="preserve">Elaboró: </t>
  </si>
  <si>
    <t>(antes de la comprobación del deterioro del valor) son los siguientes:</t>
  </si>
  <si>
    <t>Plusvalia</t>
  </si>
  <si>
    <t>Activo R1</t>
  </si>
  <si>
    <t>Activo R2</t>
  </si>
  <si>
    <t>Total UGE R</t>
  </si>
  <si>
    <t>Los importes en libros de los activos de la unidad generadora de efectivo R al 31 de diciembre de 2021</t>
  </si>
  <si>
    <t xml:space="preserve">En 2021, el entorno competitivo de la unidad generadora de efectivo R se deteriora. </t>
  </si>
  <si>
    <t>Por consiguiente, el 31 de diciembre de 2021, la PYME Q realiza una comprobación del deterioro del valor de la unidad generadora de efectivo R.</t>
  </si>
  <si>
    <t>Las previsiones de flujo de efectivo de la unidad generadora de efectivo R para los cinco años siguientes (2022–2026) son:</t>
  </si>
  <si>
    <t>¿Por qué 5 años?</t>
  </si>
  <si>
    <t>¿De donde salen los flujos?</t>
  </si>
  <si>
    <t>tasa</t>
  </si>
  <si>
    <t xml:space="preserve">Al 31 de diciembre de 2021, la tasa de descuento adecuada ajustada por el riesgo y </t>
  </si>
  <si>
    <r>
      <t xml:space="preserve">antes de impuestos para calcular el valor en uso de la unidad generadora de efectivo R es del 11 por ciento. </t>
    </r>
    <r>
      <rPr>
        <b/>
        <sz val="11"/>
        <color theme="1"/>
        <rFont val="Arial Narrow"/>
        <family val="2"/>
      </rPr>
      <t>Ver que es tasa libre de Riesgo</t>
    </r>
  </si>
  <si>
    <t>https://www.grupoaval.com/wps/portal/grupo-aval/aval/portal-financiero/renta-fija/tes/datos-historicos</t>
  </si>
  <si>
    <t xml:space="preserve">y sus costos de venta son de 200 u.m. y 300 u.m., respectivamente. </t>
  </si>
  <si>
    <t>La PYME Q no tiene motivos para creer que el valor razonable menos los costos de venta de la unidad generadora de efectivo R supera su valor en uso.</t>
  </si>
  <si>
    <t xml:space="preserve">Al 31 de diciembre de 2021, los valores razonables de los activos identificables R1 y R2 son de 3000 u.m. y 8600 u.m., respectivamente, </t>
  </si>
  <si>
    <t>Paso a paso:</t>
  </si>
  <si>
    <t>1) Halle el valor en uso</t>
  </si>
  <si>
    <t>Périodo</t>
  </si>
  <si>
    <t>Flujos futuros previstos</t>
  </si>
  <si>
    <t>Flujos al VP</t>
  </si>
  <si>
    <t>VALOR EN USO</t>
  </si>
  <si>
    <t>2) Compare el valor en uso vs el costo en libros</t>
  </si>
  <si>
    <t>¿Hay deterioro?</t>
  </si>
  <si>
    <t>Libros</t>
  </si>
  <si>
    <t>Vr. En uso</t>
  </si>
  <si>
    <t>Deterioro</t>
  </si>
  <si>
    <t>3) Distribuya el deterioro en caso de que exista</t>
  </si>
  <si>
    <t>Plusvalía</t>
  </si>
  <si>
    <t>Saldo después de plusvalía</t>
  </si>
  <si>
    <t>Proporción</t>
  </si>
  <si>
    <t>%</t>
  </si>
  <si>
    <t>TOTAL</t>
  </si>
  <si>
    <t xml:space="preserve">De acuerdo con el párrafo 27.21, la entidad distribuye la pérdida por deterioro primero a la plusvalía y </t>
  </si>
  <si>
    <t>luego a los otros activos de la unidad proporcionalmente sobre la base del importe en libros de cada activo de la unidad generadora de efectivo.</t>
  </si>
  <si>
    <t>4) Revise los valores razonables</t>
  </si>
  <si>
    <t xml:space="preserve">De acuerdo con el párrafo 27.22(a), al distribuir la pérdida por deterioro, </t>
  </si>
  <si>
    <t xml:space="preserve">el importe en libros de un activo (en este caso R1 y R2 de forma individual) no se puede reducir por debajo de su valor razonable menos los costos de venta. </t>
  </si>
  <si>
    <t>El valor razonable menos los costos de venta de los activos identificables de la unidad generadora de efectivo son:</t>
  </si>
  <si>
    <t>Valor razonable</t>
  </si>
  <si>
    <t>Costos de ventas</t>
  </si>
  <si>
    <t>VR-CV</t>
  </si>
  <si>
    <t>Vr. En libros</t>
  </si>
  <si>
    <t>Menos deterioro</t>
  </si>
  <si>
    <t>Deterioro a aplicar</t>
  </si>
  <si>
    <t>R1 -Vr. En libros</t>
  </si>
  <si>
    <t>R2 -Vr. En libros</t>
  </si>
  <si>
    <t>El deterioro no puede quedar por debajo del valor razonable menos costos de venta</t>
  </si>
  <si>
    <t>FISCAL</t>
  </si>
  <si>
    <t xml:space="preserve">Momento 0 </t>
  </si>
  <si>
    <t>53x</t>
  </si>
  <si>
    <t xml:space="preserve">Los flujos futuros previstos son el FCL Flujo de caja libre </t>
  </si>
  <si>
    <t xml:space="preserve">VA de cada periodo </t>
  </si>
  <si>
    <t xml:space="preserve">LIBROS </t>
  </si>
  <si>
    <t>VR. RAZON</t>
  </si>
  <si>
    <t xml:space="preserve">VR. USO </t>
  </si>
  <si>
    <t>DETERIORO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</si>
</sst>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0.000%"/>
    <numFmt numFmtId="167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FA7D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i/>
      <u/>
      <sz val="11"/>
      <color theme="1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65" fontId="3" fillId="0" borderId="0" xfId="0" applyNumberFormat="1" applyFont="1" applyAlignment="1">
      <alignment horizontal="center"/>
    </xf>
    <xf numFmtId="165" fontId="3" fillId="3" borderId="0" xfId="0" applyNumberFormat="1" applyFont="1" applyFill="1" applyAlignment="1">
      <alignment horizontal="center"/>
    </xf>
    <xf numFmtId="164" fontId="3" fillId="0" borderId="0" xfId="0" applyNumberFormat="1" applyFont="1" applyAlignment="1">
      <alignment horizontal="center"/>
    </xf>
    <xf numFmtId="42" fontId="3" fillId="0" borderId="0" xfId="0" applyNumberFormat="1" applyFont="1" applyAlignment="1">
      <alignment horizontal="center"/>
    </xf>
    <xf numFmtId="14" fontId="3" fillId="0" borderId="0" xfId="0" applyNumberFormat="1" applyFont="1"/>
    <xf numFmtId="42" fontId="3" fillId="0" borderId="0" xfId="0" applyNumberFormat="1" applyFont="1"/>
    <xf numFmtId="0" fontId="4" fillId="0" borderId="0" xfId="0" applyFont="1" applyAlignment="1">
      <alignment horizontal="center"/>
    </xf>
    <xf numFmtId="42" fontId="3" fillId="0" borderId="0" xfId="1" applyFont="1"/>
    <xf numFmtId="166" fontId="5" fillId="2" borderId="1" xfId="3" applyNumberFormat="1" applyFont="1"/>
    <xf numFmtId="167" fontId="3" fillId="4" borderId="0" xfId="0" applyNumberFormat="1" applyFont="1" applyFill="1"/>
    <xf numFmtId="0" fontId="4" fillId="3" borderId="0" xfId="0" applyFont="1" applyFill="1" applyAlignment="1">
      <alignment horizontal="right"/>
    </xf>
    <xf numFmtId="164" fontId="4" fillId="0" borderId="0" xfId="0" applyNumberFormat="1" applyFont="1"/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8" fillId="0" borderId="0" xfId="0" applyFont="1"/>
    <xf numFmtId="10" fontId="6" fillId="0" borderId="0" xfId="0" applyNumberFormat="1" applyFont="1"/>
    <xf numFmtId="0" fontId="7" fillId="0" borderId="0" xfId="0" applyFont="1"/>
    <xf numFmtId="0" fontId="9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/>
    <xf numFmtId="164" fontId="6" fillId="0" borderId="0" xfId="0" applyNumberFormat="1" applyFont="1"/>
    <xf numFmtId="8" fontId="6" fillId="0" borderId="0" xfId="0" applyNumberFormat="1" applyFont="1" applyAlignment="1">
      <alignment horizontal="center"/>
    </xf>
    <xf numFmtId="9" fontId="6" fillId="0" borderId="0" xfId="2" applyFont="1"/>
    <xf numFmtId="164" fontId="6" fillId="3" borderId="0" xfId="0" applyNumberFormat="1" applyFont="1" applyFill="1"/>
    <xf numFmtId="0" fontId="3" fillId="0" borderId="0" xfId="0" applyFont="1" applyAlignment="1">
      <alignment horizontal="right"/>
    </xf>
    <xf numFmtId="165" fontId="3" fillId="0" borderId="0" xfId="0" applyNumberFormat="1" applyFont="1"/>
    <xf numFmtId="0" fontId="7" fillId="3" borderId="0" xfId="0" applyFont="1" applyFill="1" applyAlignment="1">
      <alignment horizontal="center"/>
    </xf>
    <xf numFmtId="0" fontId="4" fillId="5" borderId="0" xfId="0" applyFont="1" applyFill="1" applyAlignment="1">
      <alignment horizontal="center" wrapText="1"/>
    </xf>
    <xf numFmtId="0" fontId="3" fillId="5" borderId="0" xfId="0" applyFont="1" applyFill="1"/>
    <xf numFmtId="6" fontId="3" fillId="0" borderId="0" xfId="0" applyNumberFormat="1" applyFont="1"/>
    <xf numFmtId="6" fontId="4" fillId="0" borderId="0" xfId="0" applyNumberFormat="1" applyFont="1"/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5" fontId="10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164" fontId="8" fillId="0" borderId="0" xfId="0" applyNumberFormat="1" applyFont="1"/>
    <xf numFmtId="6" fontId="6" fillId="0" borderId="0" xfId="0" applyNumberFormat="1" applyFont="1"/>
    <xf numFmtId="165" fontId="6" fillId="0" borderId="0" xfId="0" applyNumberFormat="1" applyFont="1"/>
  </cellXfs>
  <cellStyles count="4">
    <cellStyle name="Cálculo" xfId="3" builtinId="22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600075</xdr:colOff>
      <xdr:row>0</xdr:row>
      <xdr:rowOff>161925</xdr:rowOff>
    </xdr:from>
    <xdr:ext cx="781050" cy="78105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3825" y="161925"/>
          <a:ext cx="781050" cy="7810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676274</xdr:colOff>
      <xdr:row>23</xdr:row>
      <xdr:rowOff>43864</xdr:rowOff>
    </xdr:from>
    <xdr:to>
      <xdr:col>14</xdr:col>
      <xdr:colOff>103664</xdr:colOff>
      <xdr:row>32</xdr:row>
      <xdr:rowOff>18798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4274" y="4863514"/>
          <a:ext cx="8180865" cy="1860884"/>
        </a:xfrm>
        <a:prstGeom prst="rect">
          <a:avLst/>
        </a:prstGeom>
      </xdr:spPr>
    </xdr:pic>
    <xdr:clientData/>
  </xdr:twoCellAnchor>
  <xdr:oneCellAnchor>
    <xdr:from>
      <xdr:col>8</xdr:col>
      <xdr:colOff>600075</xdr:colOff>
      <xdr:row>0</xdr:row>
      <xdr:rowOff>161925</xdr:rowOff>
    </xdr:from>
    <xdr:ext cx="781050" cy="781050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3825" y="161925"/>
          <a:ext cx="781050" cy="7810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1"/>
  <sheetViews>
    <sheetView topLeftCell="A2" workbookViewId="0">
      <selection activeCell="B9" sqref="B9"/>
    </sheetView>
  </sheetViews>
  <sheetFormatPr baseColWidth="10" defaultColWidth="9.140625" defaultRowHeight="15.75" x14ac:dyDescent="0.25"/>
  <cols>
    <col min="1" max="1" width="28.28515625" style="1" bestFit="1" customWidth="1"/>
    <col min="2" max="2" width="19" style="3" customWidth="1"/>
    <col min="3" max="3" width="20.140625" style="2" customWidth="1"/>
    <col min="4" max="4" width="18.140625" style="2" bestFit="1" customWidth="1"/>
    <col min="5" max="5" width="21.5703125" style="2" customWidth="1"/>
    <col min="6" max="6" width="20.140625" style="2" bestFit="1" customWidth="1"/>
    <col min="7" max="7" width="11.140625" style="1" bestFit="1" customWidth="1"/>
    <col min="8" max="8" width="9.140625" style="1"/>
    <col min="9" max="10" width="12.85546875" style="1" bestFit="1" customWidth="1"/>
    <col min="11" max="16384" width="9.140625" style="1"/>
  </cols>
  <sheetData>
    <row r="2" spans="1:13" x14ac:dyDescent="0.25">
      <c r="E2" s="2" t="s">
        <v>32</v>
      </c>
    </row>
    <row r="3" spans="1:13" x14ac:dyDescent="0.25">
      <c r="A3" s="15" t="s">
        <v>31</v>
      </c>
      <c r="B3" s="3">
        <v>80000000</v>
      </c>
      <c r="M3" s="1">
        <f>+Q4</f>
        <v>0</v>
      </c>
    </row>
    <row r="5" spans="1:13" x14ac:dyDescent="0.25">
      <c r="A5" s="1" t="s">
        <v>30</v>
      </c>
      <c r="B5" s="8">
        <v>44773</v>
      </c>
    </row>
    <row r="6" spans="1:13" x14ac:dyDescent="0.25">
      <c r="A6" s="1" t="s">
        <v>29</v>
      </c>
      <c r="B6" s="8">
        <v>45230</v>
      </c>
    </row>
    <row r="7" spans="1:13" x14ac:dyDescent="0.25">
      <c r="A7" s="1" t="s">
        <v>28</v>
      </c>
      <c r="B7" s="14">
        <v>16</v>
      </c>
    </row>
    <row r="8" spans="1:13" x14ac:dyDescent="0.25">
      <c r="A8" s="1" t="s">
        <v>27</v>
      </c>
      <c r="B8" s="1" t="s">
        <v>26</v>
      </c>
    </row>
    <row r="9" spans="1:13" x14ac:dyDescent="0.25">
      <c r="A9" s="1" t="s">
        <v>25</v>
      </c>
      <c r="B9" s="11">
        <f>+B3</f>
        <v>80000000</v>
      </c>
    </row>
    <row r="10" spans="1:13" x14ac:dyDescent="0.25">
      <c r="A10" s="1" t="s">
        <v>24</v>
      </c>
      <c r="B10" s="13">
        <v>0.126</v>
      </c>
    </row>
    <row r="11" spans="1:13" x14ac:dyDescent="0.25">
      <c r="A11" s="1" t="s">
        <v>23</v>
      </c>
      <c r="B11" s="12">
        <f>(1+B10)^(1/12)-1</f>
        <v>9.9383548041853675E-3</v>
      </c>
      <c r="C11" s="2" t="str">
        <f ca="1">_xlfn.FORMULATEXT(B11)</f>
        <v>=(1+B10)^(1/12)-1</v>
      </c>
    </row>
    <row r="12" spans="1:13" x14ac:dyDescent="0.25">
      <c r="A12" s="1" t="s">
        <v>22</v>
      </c>
      <c r="B12" s="11">
        <f>B9/(1+B11)^B7</f>
        <v>68292361.878552511</v>
      </c>
      <c r="C12" s="16" t="s">
        <v>21</v>
      </c>
    </row>
    <row r="13" spans="1:13" x14ac:dyDescent="0.25">
      <c r="B13" s="9">
        <f>+B9-B12</f>
        <v>11707638.121447489</v>
      </c>
    </row>
    <row r="14" spans="1:13" x14ac:dyDescent="0.25">
      <c r="C14" s="10" t="s">
        <v>20</v>
      </c>
      <c r="D14" s="10" t="s">
        <v>19</v>
      </c>
      <c r="E14" s="10" t="s">
        <v>18</v>
      </c>
      <c r="F14" s="10" t="s">
        <v>17</v>
      </c>
    </row>
    <row r="15" spans="1:13" x14ac:dyDescent="0.25">
      <c r="A15" s="1" t="s">
        <v>16</v>
      </c>
      <c r="B15" s="8">
        <f>+B5</f>
        <v>44773</v>
      </c>
      <c r="C15" s="7">
        <f>+B12</f>
        <v>68292361.878552511</v>
      </c>
      <c r="D15" s="6">
        <v>0</v>
      </c>
      <c r="E15" s="6">
        <v>0</v>
      </c>
      <c r="F15" s="4">
        <f t="shared" ref="F15:F31" si="0">+C15+D15-E15</f>
        <v>68292361.878552511</v>
      </c>
      <c r="H15" s="1" t="s">
        <v>83</v>
      </c>
    </row>
    <row r="16" spans="1:13" x14ac:dyDescent="0.25">
      <c r="A16" s="1" t="s">
        <v>15</v>
      </c>
      <c r="B16" s="8">
        <v>44804</v>
      </c>
      <c r="C16" s="7">
        <f t="shared" ref="C16:C31" si="1">+F15</f>
        <v>68292361.878552511</v>
      </c>
      <c r="D16" s="5">
        <f t="shared" ref="D16:D31" si="2">+C16*$B$11</f>
        <v>678713.72276487795</v>
      </c>
      <c r="E16" s="6">
        <v>0</v>
      </c>
      <c r="F16" s="4">
        <f>+C16+D16-E16</f>
        <v>68971075.601317391</v>
      </c>
      <c r="H16" s="1">
        <v>15</v>
      </c>
      <c r="I16" s="9">
        <f>+B9</f>
        <v>80000000</v>
      </c>
    </row>
    <row r="17" spans="1:10" x14ac:dyDescent="0.25">
      <c r="A17" s="1" t="s">
        <v>14</v>
      </c>
      <c r="B17" s="8">
        <v>44834</v>
      </c>
      <c r="C17" s="7">
        <f t="shared" si="1"/>
        <v>68971075.601317391</v>
      </c>
      <c r="D17" s="4">
        <f t="shared" si="2"/>
        <v>685459.0205521849</v>
      </c>
      <c r="E17" s="6">
        <v>0</v>
      </c>
      <c r="F17" s="4">
        <f t="shared" si="0"/>
        <v>69656534.621869579</v>
      </c>
      <c r="H17" s="1">
        <v>2335</v>
      </c>
      <c r="J17" s="9">
        <f>+I16</f>
        <v>80000000</v>
      </c>
    </row>
    <row r="18" spans="1:10" x14ac:dyDescent="0.25">
      <c r="A18" s="1" t="s">
        <v>13</v>
      </c>
      <c r="B18" s="8">
        <v>44865</v>
      </c>
      <c r="C18" s="7">
        <f t="shared" si="1"/>
        <v>69656534.621869579</v>
      </c>
      <c r="D18" s="4">
        <f t="shared" si="2"/>
        <v>692271.3555021619</v>
      </c>
      <c r="E18" s="6">
        <v>0</v>
      </c>
      <c r="F18" s="4">
        <f t="shared" si="0"/>
        <v>70348805.977371737</v>
      </c>
    </row>
    <row r="19" spans="1:10" x14ac:dyDescent="0.25">
      <c r="A19" s="1" t="s">
        <v>12</v>
      </c>
      <c r="B19" s="8">
        <v>44895</v>
      </c>
      <c r="C19" s="7">
        <f t="shared" si="1"/>
        <v>70348805.977371737</v>
      </c>
      <c r="D19" s="4">
        <f t="shared" si="2"/>
        <v>699151.39385391667</v>
      </c>
      <c r="E19" s="6">
        <v>0</v>
      </c>
      <c r="F19" s="4">
        <f t="shared" si="0"/>
        <v>71047957.371225655</v>
      </c>
    </row>
    <row r="20" spans="1:10" x14ac:dyDescent="0.25">
      <c r="A20" s="1" t="s">
        <v>11</v>
      </c>
      <c r="B20" s="8">
        <v>44926</v>
      </c>
      <c r="C20" s="7">
        <f t="shared" si="1"/>
        <v>71047957.371225655</v>
      </c>
      <c r="D20" s="4">
        <f t="shared" si="2"/>
        <v>706099.80846787768</v>
      </c>
      <c r="E20" s="6">
        <v>0</v>
      </c>
      <c r="F20" s="4">
        <f t="shared" si="0"/>
        <v>71754057.179693535</v>
      </c>
      <c r="G20" s="1" t="s">
        <v>84</v>
      </c>
      <c r="H20" s="1">
        <v>15</v>
      </c>
      <c r="I20" s="9">
        <f>+B12</f>
        <v>68292361.878552511</v>
      </c>
    </row>
    <row r="21" spans="1:10" x14ac:dyDescent="0.25">
      <c r="A21" s="1" t="s">
        <v>10</v>
      </c>
      <c r="B21" s="8">
        <v>44957</v>
      </c>
      <c r="C21" s="7">
        <f t="shared" si="1"/>
        <v>71754057.179693535</v>
      </c>
      <c r="D21" s="4">
        <f t="shared" si="2"/>
        <v>713117.27889159881</v>
      </c>
      <c r="E21" s="6">
        <v>0</v>
      </c>
      <c r="F21" s="4">
        <f t="shared" si="0"/>
        <v>72467174.458585128</v>
      </c>
      <c r="H21" s="1">
        <v>2335</v>
      </c>
      <c r="J21" s="9">
        <f>+I20</f>
        <v>68292361.878552511</v>
      </c>
    </row>
    <row r="22" spans="1:10" x14ac:dyDescent="0.25">
      <c r="A22" s="1" t="s">
        <v>9</v>
      </c>
      <c r="B22" s="8">
        <v>44985</v>
      </c>
      <c r="C22" s="7">
        <f t="shared" si="1"/>
        <v>72467174.458585128</v>
      </c>
      <c r="D22" s="4">
        <f t="shared" si="2"/>
        <v>720204.49142621865</v>
      </c>
      <c r="E22" s="6">
        <v>0</v>
      </c>
      <c r="F22" s="4">
        <f t="shared" si="0"/>
        <v>73187378.950011343</v>
      </c>
    </row>
    <row r="23" spans="1:10" x14ac:dyDescent="0.25">
      <c r="A23" s="1" t="s">
        <v>8</v>
      </c>
      <c r="B23" s="8">
        <v>45016</v>
      </c>
      <c r="C23" s="7">
        <f t="shared" si="1"/>
        <v>73187378.950011343</v>
      </c>
      <c r="D23" s="4">
        <f t="shared" si="2"/>
        <v>727362.13919358025</v>
      </c>
      <c r="E23" s="6">
        <v>0</v>
      </c>
      <c r="F23" s="4">
        <f t="shared" si="0"/>
        <v>73914741.089204922</v>
      </c>
      <c r="G23" s="1" t="s">
        <v>15</v>
      </c>
      <c r="H23" s="30" t="s">
        <v>85</v>
      </c>
      <c r="I23" s="31">
        <f>+D16</f>
        <v>678713.72276487795</v>
      </c>
    </row>
    <row r="24" spans="1:10" x14ac:dyDescent="0.25">
      <c r="A24" s="1" t="s">
        <v>7</v>
      </c>
      <c r="B24" s="8">
        <v>45046</v>
      </c>
      <c r="C24" s="7">
        <f t="shared" si="1"/>
        <v>73914741.089204922</v>
      </c>
      <c r="D24" s="4">
        <f t="shared" si="2"/>
        <v>734590.92220401729</v>
      </c>
      <c r="E24" s="6">
        <v>0</v>
      </c>
      <c r="F24" s="4">
        <f t="shared" si="0"/>
        <v>74649332.01140894</v>
      </c>
      <c r="H24" s="1">
        <v>2335</v>
      </c>
      <c r="J24" s="31">
        <f>+I23</f>
        <v>678713.72276487795</v>
      </c>
    </row>
    <row r="25" spans="1:10" x14ac:dyDescent="0.25">
      <c r="A25" s="1" t="s">
        <v>6</v>
      </c>
      <c r="B25" s="8">
        <v>45077</v>
      </c>
      <c r="C25" s="7">
        <f t="shared" si="1"/>
        <v>74649332.01140894</v>
      </c>
      <c r="D25" s="4">
        <f t="shared" si="2"/>
        <v>741891.54742481455</v>
      </c>
      <c r="E25" s="6">
        <v>0</v>
      </c>
      <c r="F25" s="4">
        <f t="shared" si="0"/>
        <v>75391223.558833748</v>
      </c>
    </row>
    <row r="26" spans="1:10" x14ac:dyDescent="0.25">
      <c r="A26" s="1" t="s">
        <v>5</v>
      </c>
      <c r="B26" s="8">
        <v>45107</v>
      </c>
      <c r="C26" s="7">
        <f t="shared" si="1"/>
        <v>75391223.558833748</v>
      </c>
      <c r="D26" s="4">
        <f t="shared" si="2"/>
        <v>749264.7288493485</v>
      </c>
      <c r="E26" s="6">
        <v>0</v>
      </c>
      <c r="F26" s="4">
        <f t="shared" si="0"/>
        <v>76140488.2876831</v>
      </c>
    </row>
    <row r="27" spans="1:10" x14ac:dyDescent="0.25">
      <c r="A27" s="1" t="s">
        <v>4</v>
      </c>
      <c r="B27" s="8">
        <v>45138</v>
      </c>
      <c r="C27" s="7">
        <f t="shared" si="1"/>
        <v>76140488.2876831</v>
      </c>
      <c r="D27" s="4">
        <f t="shared" si="2"/>
        <v>756711.18756691506</v>
      </c>
      <c r="E27" s="6">
        <v>0</v>
      </c>
      <c r="F27" s="4">
        <f t="shared" si="0"/>
        <v>76897199.475250021</v>
      </c>
    </row>
    <row r="28" spans="1:10" x14ac:dyDescent="0.25">
      <c r="A28" s="1" t="s">
        <v>3</v>
      </c>
      <c r="B28" s="8">
        <v>45169</v>
      </c>
      <c r="C28" s="7">
        <f t="shared" si="1"/>
        <v>76897199.475250021</v>
      </c>
      <c r="D28" s="4">
        <f t="shared" si="2"/>
        <v>764231.65183325158</v>
      </c>
      <c r="E28" s="6">
        <v>0</v>
      </c>
      <c r="F28" s="4">
        <f t="shared" si="0"/>
        <v>77661431.127083272</v>
      </c>
    </row>
    <row r="29" spans="1:10" x14ac:dyDescent="0.25">
      <c r="A29" s="1" t="s">
        <v>2</v>
      </c>
      <c r="B29" s="8">
        <v>45199</v>
      </c>
      <c r="C29" s="7">
        <f t="shared" si="1"/>
        <v>77661431.127083272</v>
      </c>
      <c r="D29" s="4">
        <f t="shared" si="2"/>
        <v>771826.85714175913</v>
      </c>
      <c r="E29" s="6">
        <v>0</v>
      </c>
      <c r="F29" s="4">
        <f t="shared" si="0"/>
        <v>78433257.984225035</v>
      </c>
    </row>
    <row r="30" spans="1:10" x14ac:dyDescent="0.25">
      <c r="A30" s="1" t="s">
        <v>1</v>
      </c>
      <c r="B30" s="8">
        <v>45230</v>
      </c>
      <c r="C30" s="7">
        <f t="shared" si="1"/>
        <v>78433257.984225035</v>
      </c>
      <c r="D30" s="4">
        <f t="shared" si="2"/>
        <v>779497.54629543319</v>
      </c>
      <c r="E30" s="6">
        <v>0</v>
      </c>
      <c r="F30" s="4">
        <f t="shared" si="0"/>
        <v>79212755.530520469</v>
      </c>
    </row>
    <row r="31" spans="1:10" x14ac:dyDescent="0.25">
      <c r="A31" s="1" t="s">
        <v>0</v>
      </c>
      <c r="B31" s="8">
        <v>45260</v>
      </c>
      <c r="C31" s="7">
        <f t="shared" si="1"/>
        <v>79212755.530520469</v>
      </c>
      <c r="D31" s="4">
        <f t="shared" si="2"/>
        <v>787244.46947950916</v>
      </c>
      <c r="E31" s="6">
        <f>+B9</f>
        <v>80000000</v>
      </c>
      <c r="F31" s="5">
        <f t="shared" si="0"/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85"/>
  <sheetViews>
    <sheetView tabSelected="1" topLeftCell="A73" zoomScale="120" zoomScaleNormal="120" workbookViewId="0">
      <selection activeCell="E83" sqref="E83"/>
    </sheetView>
  </sheetViews>
  <sheetFormatPr baseColWidth="10" defaultRowHeight="16.5" x14ac:dyDescent="0.3"/>
  <cols>
    <col min="1" max="2" width="11.42578125" style="17"/>
    <col min="3" max="3" width="13.28515625" style="17" bestFit="1" customWidth="1"/>
    <col min="4" max="4" width="15.85546875" style="17" bestFit="1" customWidth="1"/>
    <col min="5" max="5" width="17.140625" style="17" bestFit="1" customWidth="1"/>
    <col min="6" max="6" width="22.7109375" style="17" bestFit="1" customWidth="1"/>
    <col min="7" max="16384" width="11.42578125" style="17"/>
  </cols>
  <sheetData>
    <row r="1" spans="2:11" x14ac:dyDescent="0.3">
      <c r="H1" s="2" t="s">
        <v>32</v>
      </c>
      <c r="I1" s="2"/>
    </row>
    <row r="2" spans="2:11" x14ac:dyDescent="0.3">
      <c r="B2" s="17" t="s">
        <v>38</v>
      </c>
      <c r="H2" s="2"/>
      <c r="I2" s="2"/>
    </row>
    <row r="3" spans="2:11" x14ac:dyDescent="0.3">
      <c r="B3" s="17" t="s">
        <v>33</v>
      </c>
      <c r="H3" s="2"/>
      <c r="I3" s="2"/>
    </row>
    <row r="5" spans="2:11" x14ac:dyDescent="0.3">
      <c r="C5" s="18" t="s">
        <v>34</v>
      </c>
      <c r="D5" s="18" t="s">
        <v>35</v>
      </c>
      <c r="E5" s="18" t="s">
        <v>36</v>
      </c>
      <c r="F5" s="32" t="s">
        <v>37</v>
      </c>
    </row>
    <row r="6" spans="2:11" x14ac:dyDescent="0.3">
      <c r="C6" s="19">
        <v>2000</v>
      </c>
      <c r="D6" s="19">
        <v>5000</v>
      </c>
      <c r="E6" s="19">
        <v>9000</v>
      </c>
      <c r="F6" s="19">
        <f>+C6+D6+E6</f>
        <v>16000</v>
      </c>
    </row>
    <row r="8" spans="2:11" x14ac:dyDescent="0.3">
      <c r="B8" s="17" t="s">
        <v>39</v>
      </c>
    </row>
    <row r="9" spans="2:11" x14ac:dyDescent="0.3">
      <c r="B9" s="17" t="s">
        <v>40</v>
      </c>
    </row>
    <row r="11" spans="2:11" x14ac:dyDescent="0.3">
      <c r="B11" s="17" t="s">
        <v>41</v>
      </c>
      <c r="K11" s="20" t="s">
        <v>42</v>
      </c>
    </row>
    <row r="13" spans="2:11" x14ac:dyDescent="0.3">
      <c r="B13" s="17">
        <v>2022</v>
      </c>
      <c r="C13" s="17">
        <v>4200</v>
      </c>
    </row>
    <row r="14" spans="2:11" x14ac:dyDescent="0.3">
      <c r="B14" s="17">
        <v>2023</v>
      </c>
      <c r="C14" s="17">
        <v>3350</v>
      </c>
    </row>
    <row r="15" spans="2:11" x14ac:dyDescent="0.3">
      <c r="B15" s="17">
        <f>+B14+1</f>
        <v>2024</v>
      </c>
      <c r="C15" s="17">
        <v>2240</v>
      </c>
    </row>
    <row r="16" spans="2:11" x14ac:dyDescent="0.3">
      <c r="B16" s="17">
        <f>+B15+1</f>
        <v>2025</v>
      </c>
      <c r="C16" s="17">
        <v>1200</v>
      </c>
    </row>
    <row r="17" spans="2:8" x14ac:dyDescent="0.3">
      <c r="B17" s="17">
        <f>+B16+1</f>
        <v>2026</v>
      </c>
      <c r="C17" s="17">
        <v>6500</v>
      </c>
    </row>
    <row r="19" spans="2:8" x14ac:dyDescent="0.3">
      <c r="B19" s="20" t="s">
        <v>43</v>
      </c>
    </row>
    <row r="21" spans="2:8" x14ac:dyDescent="0.3">
      <c r="B21" s="17" t="s">
        <v>45</v>
      </c>
    </row>
    <row r="22" spans="2:8" x14ac:dyDescent="0.3">
      <c r="B22" s="17" t="s">
        <v>46</v>
      </c>
    </row>
    <row r="23" spans="2:8" x14ac:dyDescent="0.3">
      <c r="H23" s="17" t="s">
        <v>47</v>
      </c>
    </row>
    <row r="24" spans="2:8" x14ac:dyDescent="0.3">
      <c r="B24" s="17" t="s">
        <v>44</v>
      </c>
    </row>
    <row r="25" spans="2:8" x14ac:dyDescent="0.3">
      <c r="B25" s="21">
        <v>0.1226</v>
      </c>
    </row>
    <row r="35" spans="2:7" x14ac:dyDescent="0.3">
      <c r="B35" s="17" t="s">
        <v>50</v>
      </c>
    </row>
    <row r="36" spans="2:7" x14ac:dyDescent="0.3">
      <c r="B36" s="17" t="s">
        <v>48</v>
      </c>
    </row>
    <row r="37" spans="2:7" x14ac:dyDescent="0.3">
      <c r="B37" s="22" t="s">
        <v>49</v>
      </c>
    </row>
    <row r="39" spans="2:7" x14ac:dyDescent="0.3">
      <c r="C39" s="17" t="s">
        <v>51</v>
      </c>
    </row>
    <row r="41" spans="2:7" x14ac:dyDescent="0.3">
      <c r="C41" s="23" t="s">
        <v>52</v>
      </c>
    </row>
    <row r="42" spans="2:7" x14ac:dyDescent="0.3">
      <c r="E42" s="17" t="s">
        <v>86</v>
      </c>
    </row>
    <row r="43" spans="2:7" ht="32.25" x14ac:dyDescent="0.3">
      <c r="B43" s="1"/>
      <c r="C43" s="24" t="s">
        <v>53</v>
      </c>
      <c r="D43" s="33" t="s">
        <v>54</v>
      </c>
      <c r="E43" s="24" t="s">
        <v>55</v>
      </c>
      <c r="F43" s="1"/>
      <c r="G43" s="1"/>
    </row>
    <row r="44" spans="2:7" x14ac:dyDescent="0.3">
      <c r="B44" s="1">
        <f>+B13</f>
        <v>2022</v>
      </c>
      <c r="C44" s="1">
        <v>1</v>
      </c>
      <c r="D44" s="34">
        <f>+C13</f>
        <v>4200</v>
      </c>
      <c r="E44" s="35">
        <f>PV($B$25,C44,,-D44)</f>
        <v>3741.3148049171564</v>
      </c>
      <c r="F44" s="1" t="s">
        <v>87</v>
      </c>
      <c r="G44" s="1"/>
    </row>
    <row r="45" spans="2:7" x14ac:dyDescent="0.3">
      <c r="B45" s="1">
        <f t="shared" ref="B45:B48" si="0">+B14</f>
        <v>2023</v>
      </c>
      <c r="C45" s="1">
        <v>2</v>
      </c>
      <c r="D45" s="34">
        <f t="shared" ref="D45:D48" si="1">+C14</f>
        <v>3350</v>
      </c>
      <c r="E45" s="35">
        <f t="shared" ref="E45:E47" si="2">PV($B$25,C45,,-D45)</f>
        <v>2658.24332045347</v>
      </c>
      <c r="F45" s="1"/>
      <c r="G45" s="1"/>
    </row>
    <row r="46" spans="2:7" x14ac:dyDescent="0.3">
      <c r="B46" s="1">
        <f t="shared" si="0"/>
        <v>2024</v>
      </c>
      <c r="C46" s="1">
        <v>3</v>
      </c>
      <c r="D46" s="34">
        <f t="shared" si="1"/>
        <v>2240</v>
      </c>
      <c r="E46" s="35">
        <f t="shared" si="2"/>
        <v>1583.3353376930879</v>
      </c>
      <c r="F46" s="1"/>
      <c r="G46" s="1"/>
    </row>
    <row r="47" spans="2:7" x14ac:dyDescent="0.3">
      <c r="B47" s="1">
        <f t="shared" si="0"/>
        <v>2025</v>
      </c>
      <c r="C47" s="1">
        <v>4</v>
      </c>
      <c r="D47" s="34">
        <f t="shared" si="1"/>
        <v>1200</v>
      </c>
      <c r="E47" s="35">
        <f t="shared" si="2"/>
        <v>755.5811148035275</v>
      </c>
      <c r="F47" s="1"/>
      <c r="G47" s="1"/>
    </row>
    <row r="48" spans="2:7" x14ac:dyDescent="0.3">
      <c r="B48" s="1">
        <f t="shared" si="0"/>
        <v>2026</v>
      </c>
      <c r="C48" s="1">
        <v>5</v>
      </c>
      <c r="D48" s="34">
        <f t="shared" si="1"/>
        <v>6500</v>
      </c>
      <c r="E48" s="35">
        <f>PV(B25,C48,,-D48)</f>
        <v>3645.7607683227388</v>
      </c>
      <c r="F48" s="1"/>
      <c r="G48" s="1"/>
    </row>
    <row r="49" spans="2:10" x14ac:dyDescent="0.3">
      <c r="B49" s="1"/>
      <c r="C49" s="1"/>
      <c r="D49" s="1"/>
      <c r="E49" s="36">
        <f>SUM(E44:E48)</f>
        <v>12384.23534618998</v>
      </c>
      <c r="F49" s="25" t="s">
        <v>56</v>
      </c>
      <c r="G49" s="1"/>
    </row>
    <row r="51" spans="2:10" x14ac:dyDescent="0.3">
      <c r="C51" s="23" t="s">
        <v>57</v>
      </c>
    </row>
    <row r="52" spans="2:10" x14ac:dyDescent="0.3">
      <c r="C52" s="23" t="s">
        <v>58</v>
      </c>
      <c r="F52" s="41" t="s">
        <v>88</v>
      </c>
      <c r="G52" s="39" t="s">
        <v>89</v>
      </c>
      <c r="H52" s="37" t="s">
        <v>90</v>
      </c>
    </row>
    <row r="53" spans="2:10" x14ac:dyDescent="0.3">
      <c r="F53" s="38">
        <v>16000</v>
      </c>
      <c r="G53" s="40">
        <v>14000</v>
      </c>
      <c r="H53" s="38">
        <v>12384</v>
      </c>
    </row>
    <row r="54" spans="2:10" x14ac:dyDescent="0.3">
      <c r="C54" s="18" t="s">
        <v>59</v>
      </c>
      <c r="D54" s="18" t="s">
        <v>60</v>
      </c>
      <c r="E54" s="18" t="s">
        <v>61</v>
      </c>
    </row>
    <row r="55" spans="2:10" x14ac:dyDescent="0.3">
      <c r="C55" s="19">
        <f>+F6</f>
        <v>16000</v>
      </c>
      <c r="D55" s="27">
        <f>+E49</f>
        <v>12384.23534618998</v>
      </c>
      <c r="E55" s="27">
        <f>+C55-D55</f>
        <v>3615.7646538100198</v>
      </c>
    </row>
    <row r="57" spans="2:10" x14ac:dyDescent="0.3">
      <c r="B57" s="17" t="s">
        <v>62</v>
      </c>
    </row>
    <row r="59" spans="2:10" x14ac:dyDescent="0.3">
      <c r="B59" s="17" t="s">
        <v>68</v>
      </c>
    </row>
    <row r="60" spans="2:10" x14ac:dyDescent="0.3">
      <c r="B60" s="17" t="s">
        <v>69</v>
      </c>
    </row>
    <row r="61" spans="2:10" x14ac:dyDescent="0.3">
      <c r="I61" s="17" t="s">
        <v>91</v>
      </c>
      <c r="J61" s="43">
        <f>+E55</f>
        <v>3615.7646538100198</v>
      </c>
    </row>
    <row r="62" spans="2:10" x14ac:dyDescent="0.3">
      <c r="J62" s="43">
        <f>+C63</f>
        <v>2000</v>
      </c>
    </row>
    <row r="63" spans="2:10" x14ac:dyDescent="0.3">
      <c r="B63" s="20" t="s">
        <v>63</v>
      </c>
      <c r="C63" s="42">
        <v>2000</v>
      </c>
      <c r="F63" s="17" t="s">
        <v>64</v>
      </c>
      <c r="G63" s="26">
        <f>+E55-C63</f>
        <v>1615.7646538100198</v>
      </c>
      <c r="J63" s="43">
        <f>+J61-J62</f>
        <v>1615.7646538100198</v>
      </c>
    </row>
    <row r="64" spans="2:10" x14ac:dyDescent="0.3">
      <c r="B64" s="17" t="s">
        <v>35</v>
      </c>
      <c r="C64" s="26">
        <f>+G63*D68</f>
        <v>577.05880493215</v>
      </c>
    </row>
    <row r="65" spans="2:5" x14ac:dyDescent="0.3">
      <c r="B65" s="17" t="s">
        <v>36</v>
      </c>
      <c r="C65" s="26">
        <f>+G63*D69</f>
        <v>1038.70584887787</v>
      </c>
    </row>
    <row r="66" spans="2:5" x14ac:dyDescent="0.3">
      <c r="C66" s="26">
        <f>SUM(C63:C65)</f>
        <v>3615.7646538100198</v>
      </c>
    </row>
    <row r="67" spans="2:5" x14ac:dyDescent="0.3">
      <c r="B67" s="17" t="s">
        <v>65</v>
      </c>
      <c r="D67" s="17" t="s">
        <v>66</v>
      </c>
    </row>
    <row r="68" spans="2:5" x14ac:dyDescent="0.3">
      <c r="B68" s="17" t="s">
        <v>35</v>
      </c>
      <c r="C68" s="26">
        <v>5000</v>
      </c>
      <c r="D68" s="28">
        <f>+C68/C70</f>
        <v>0.35714285714285715</v>
      </c>
    </row>
    <row r="69" spans="2:5" x14ac:dyDescent="0.3">
      <c r="B69" s="17" t="s">
        <v>36</v>
      </c>
      <c r="C69" s="26">
        <v>9000</v>
      </c>
      <c r="D69" s="28">
        <f>+C69/C70</f>
        <v>0.6428571428571429</v>
      </c>
    </row>
    <row r="70" spans="2:5" x14ac:dyDescent="0.3">
      <c r="B70" s="17" t="s">
        <v>67</v>
      </c>
      <c r="C70" s="26">
        <v>14000</v>
      </c>
      <c r="D70" s="28">
        <v>1</v>
      </c>
    </row>
    <row r="72" spans="2:5" x14ac:dyDescent="0.3">
      <c r="B72" s="17" t="s">
        <v>70</v>
      </c>
    </row>
    <row r="74" spans="2:5" x14ac:dyDescent="0.3">
      <c r="B74" s="17" t="s">
        <v>71</v>
      </c>
    </row>
    <row r="75" spans="2:5" x14ac:dyDescent="0.3">
      <c r="B75" s="17" t="s">
        <v>72</v>
      </c>
    </row>
    <row r="76" spans="2:5" x14ac:dyDescent="0.3">
      <c r="B76" s="17" t="s">
        <v>73</v>
      </c>
    </row>
    <row r="78" spans="2:5" x14ac:dyDescent="0.3">
      <c r="C78" s="22" t="s">
        <v>74</v>
      </c>
      <c r="D78" s="22" t="s">
        <v>75</v>
      </c>
      <c r="E78" s="22" t="s">
        <v>76</v>
      </c>
    </row>
    <row r="79" spans="2:5" x14ac:dyDescent="0.3">
      <c r="B79" s="17" t="s">
        <v>35</v>
      </c>
      <c r="C79" s="26">
        <v>3000</v>
      </c>
      <c r="D79" s="26">
        <v>200</v>
      </c>
      <c r="E79" s="26">
        <f>+C79-D79</f>
        <v>2800</v>
      </c>
    </row>
    <row r="80" spans="2:5" x14ac:dyDescent="0.3">
      <c r="B80" s="17" t="s">
        <v>36</v>
      </c>
      <c r="C80" s="26">
        <v>8600</v>
      </c>
      <c r="D80" s="26">
        <v>300</v>
      </c>
      <c r="E80" s="26">
        <f>+C80-D80</f>
        <v>8300</v>
      </c>
    </row>
    <row r="82" spans="2:7" x14ac:dyDescent="0.3">
      <c r="C82" s="22" t="s">
        <v>77</v>
      </c>
      <c r="D82" s="22" t="s">
        <v>78</v>
      </c>
      <c r="E82" s="22" t="s">
        <v>79</v>
      </c>
      <c r="F82" s="22" t="s">
        <v>76</v>
      </c>
    </row>
    <row r="83" spans="2:7" x14ac:dyDescent="0.3">
      <c r="B83" s="17" t="s">
        <v>80</v>
      </c>
      <c r="C83" s="26">
        <v>5000</v>
      </c>
      <c r="D83" s="44">
        <f>+C83-C64</f>
        <v>4422.9411950678495</v>
      </c>
      <c r="E83" s="26">
        <f>+C64+D85</f>
        <v>915.76465381002026</v>
      </c>
      <c r="F83" s="26">
        <f>+E79</f>
        <v>2800</v>
      </c>
    </row>
    <row r="84" spans="2:7" x14ac:dyDescent="0.3">
      <c r="B84" s="17" t="s">
        <v>81</v>
      </c>
      <c r="C84" s="26">
        <v>9000</v>
      </c>
      <c r="D84" s="44">
        <f>+C84-C65</f>
        <v>7961.2941511221297</v>
      </c>
      <c r="E84" s="26">
        <f>+C84-F84</f>
        <v>700</v>
      </c>
      <c r="F84" s="26">
        <f>+E80</f>
        <v>8300</v>
      </c>
      <c r="G84" s="17" t="s">
        <v>82</v>
      </c>
    </row>
    <row r="85" spans="2:7" x14ac:dyDescent="0.3">
      <c r="C85" s="29">
        <f>+C84-D84</f>
        <v>1038.7058488778703</v>
      </c>
      <c r="D85" s="29">
        <f>+C85-E84</f>
        <v>338.70584887787027</v>
      </c>
      <c r="E85" s="26">
        <f>SUM(E83:E84)</f>
        <v>1615.7646538100203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Compra a Plazos </vt:lpstr>
      <vt:lpstr>Valor en USO Sencillo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2022-09-28T21:32:14Z</dcterms:modified>
</cp:coreProperties>
</file>