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4B4016CD-59AC-4E65-9271-6CB19DC46128}" xr6:coauthVersionLast="47" xr6:coauthVersionMax="47" xr10:uidLastSave="{00000000-0000-0000-0000-000000000000}"/>
  <bookViews>
    <workbookView xWindow="780" yWindow="750" windowWidth="13620" windowHeight="15450" activeTab="5" xr2:uid="{00000000-000D-0000-FFFF-FFFF00000000}"/>
  </bookViews>
  <sheets>
    <sheet name="Clas. general" sheetId="18" r:id="rId1"/>
    <sheet name="Indicadores " sheetId="11" r:id="rId2"/>
    <sheet name="Consolidados" sheetId="2" r:id="rId3"/>
    <sheet name="Hoja2" sheetId="15" state="hidden" r:id="rId4"/>
    <sheet name="Balances" sheetId="10" r:id="rId5"/>
    <sheet name="WACC" sheetId="16" r:id="rId6"/>
    <sheet name="Taxonomia" sheetId="12" state="hidden" r:id="rId7"/>
  </sheets>
  <externalReferences>
    <externalReference r:id="rId8"/>
  </externalReferences>
  <definedNames>
    <definedName name="_xlnm._FilterDatabase" localSheetId="4" hidden="1">Balances!$A$2:$F$596</definedName>
    <definedName name="_xlnm._FilterDatabase" localSheetId="2" hidden="1">Consolidados!$A$3:$D$58</definedName>
    <definedName name="_xlnm._FilterDatabase" localSheetId="6" hidden="1">Taxonomia!$A$2:$G$395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225" i="10" l="1"/>
  <c r="C118" i="16"/>
  <c r="C107" i="16"/>
  <c r="C102" i="16"/>
  <c r="C99" i="16"/>
  <c r="D82" i="16"/>
  <c r="C82" i="16"/>
  <c r="C70" i="16"/>
  <c r="C63" i="16"/>
  <c r="B63" i="16"/>
  <c r="D44" i="16"/>
  <c r="C44" i="16"/>
  <c r="C30" i="16"/>
  <c r="C25" i="16"/>
  <c r="D12" i="16"/>
  <c r="C12" i="16"/>
  <c r="E81" i="16" s="1"/>
  <c r="F81" i="16" s="1"/>
  <c r="C109" i="16" l="1"/>
  <c r="C111" i="16" s="1"/>
  <c r="E10" i="16"/>
  <c r="F10" i="16" s="1"/>
  <c r="E11" i="16"/>
  <c r="F11" i="16" s="1"/>
  <c r="E44" i="16"/>
  <c r="E82" i="16"/>
  <c r="E41" i="16"/>
  <c r="F41" i="16" s="1"/>
  <c r="E42" i="16"/>
  <c r="F42" i="16" s="1"/>
  <c r="E79" i="16"/>
  <c r="F79" i="16" s="1"/>
  <c r="F82" i="16" s="1"/>
  <c r="C84" i="16" s="1"/>
  <c r="E43" i="16"/>
  <c r="F43" i="16" s="1"/>
  <c r="E12" i="16"/>
  <c r="C31" i="16"/>
  <c r="E80" i="16"/>
  <c r="F80" i="16" s="1"/>
  <c r="E9" i="16"/>
  <c r="F9" i="16" s="1"/>
  <c r="F12" i="16" s="1"/>
  <c r="C14" i="16" s="1"/>
  <c r="F44" i="16" l="1"/>
  <c r="C46" i="16" s="1"/>
  <c r="C32" i="16"/>
  <c r="D69" i="16" l="1"/>
  <c r="D32" i="16"/>
  <c r="D68" i="16"/>
  <c r="D117" i="16"/>
  <c r="D116" i="16"/>
  <c r="D70" i="16"/>
  <c r="D30" i="16"/>
  <c r="D118" i="16"/>
  <c r="D31" i="16"/>
  <c r="C120" i="16" l="1"/>
  <c r="C34" i="16"/>
  <c r="C72" i="16"/>
  <c r="A3" i="12" l="1"/>
  <c r="A4" i="12"/>
  <c r="A5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101" i="12"/>
  <c r="A102" i="12"/>
  <c r="A103" i="12"/>
  <c r="A104" i="12"/>
  <c r="A105" i="12"/>
  <c r="A106" i="12"/>
  <c r="A107" i="12"/>
  <c r="A108" i="12"/>
  <c r="A109" i="12"/>
  <c r="A110" i="12"/>
  <c r="A111" i="12"/>
  <c r="A112" i="12"/>
  <c r="A113" i="12"/>
  <c r="A114" i="12"/>
  <c r="A115" i="12"/>
  <c r="A116" i="12"/>
  <c r="A117" i="12"/>
  <c r="A118" i="12"/>
  <c r="A119" i="12"/>
  <c r="A120" i="12"/>
  <c r="A121" i="12"/>
  <c r="A122" i="12"/>
  <c r="A123" i="12"/>
  <c r="A124" i="12"/>
  <c r="A125" i="12"/>
  <c r="A126" i="12"/>
  <c r="A127" i="12"/>
  <c r="A128" i="12"/>
  <c r="A12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56" i="12"/>
  <c r="A157" i="12"/>
  <c r="A158" i="12"/>
  <c r="A159" i="12"/>
  <c r="A160" i="12"/>
  <c r="A161" i="12"/>
  <c r="A162" i="12"/>
  <c r="A163" i="12"/>
  <c r="A164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2"/>
  <c r="A211" i="12"/>
  <c r="A212" i="12"/>
  <c r="A213" i="12"/>
  <c r="A214" i="12"/>
  <c r="A215" i="12"/>
  <c r="A216" i="12"/>
  <c r="A217" i="12"/>
  <c r="A218" i="12"/>
  <c r="A219" i="12"/>
  <c r="A220" i="12"/>
  <c r="A221" i="12"/>
  <c r="A222" i="12"/>
  <c r="A223" i="12"/>
  <c r="A224" i="12"/>
  <c r="A225" i="12"/>
  <c r="A226" i="12"/>
  <c r="A227" i="12"/>
  <c r="A228" i="12"/>
  <c r="A229" i="12"/>
  <c r="A230" i="12"/>
  <c r="A231" i="12"/>
  <c r="A232" i="12"/>
  <c r="A233" i="12"/>
  <c r="A234" i="12"/>
  <c r="A235" i="12"/>
  <c r="A236" i="12"/>
  <c r="A237" i="12"/>
  <c r="A238" i="12"/>
  <c r="A239" i="12"/>
  <c r="A240" i="12"/>
  <c r="A241" i="12"/>
  <c r="A242" i="12"/>
  <c r="A243" i="12"/>
  <c r="A244" i="12"/>
  <c r="A245" i="12"/>
  <c r="A246" i="12"/>
  <c r="A247" i="12"/>
  <c r="A248" i="12"/>
  <c r="A249" i="12"/>
  <c r="A250" i="12"/>
  <c r="A251" i="12"/>
  <c r="A252" i="12"/>
  <c r="A253" i="12"/>
  <c r="A254" i="12"/>
  <c r="A255" i="12"/>
  <c r="A256" i="12"/>
  <c r="A257" i="12"/>
  <c r="A258" i="12"/>
  <c r="A259" i="12"/>
  <c r="A260" i="12"/>
  <c r="A261" i="12"/>
  <c r="A262" i="12"/>
  <c r="A263" i="12"/>
  <c r="A264" i="12"/>
  <c r="A265" i="12"/>
  <c r="A266" i="12"/>
  <c r="A267" i="12"/>
  <c r="A268" i="12"/>
  <c r="A269" i="12"/>
  <c r="A270" i="12"/>
  <c r="A271" i="12"/>
  <c r="A272" i="12"/>
  <c r="A273" i="12"/>
  <c r="A274" i="12"/>
  <c r="A275" i="12"/>
  <c r="A276" i="12"/>
  <c r="A277" i="12"/>
  <c r="A278" i="12"/>
  <c r="A279" i="12"/>
  <c r="A280" i="12"/>
  <c r="A281" i="12"/>
  <c r="A282" i="12"/>
  <c r="A283" i="12"/>
  <c r="A284" i="12"/>
  <c r="A285" i="12"/>
  <c r="A286" i="12"/>
  <c r="A287" i="12"/>
  <c r="A288" i="12"/>
  <c r="A289" i="12"/>
  <c r="A290" i="12"/>
  <c r="A291" i="12"/>
  <c r="A292" i="12"/>
  <c r="A293" i="12"/>
  <c r="A294" i="12"/>
  <c r="A295" i="12"/>
  <c r="A296" i="12"/>
  <c r="A297" i="12"/>
  <c r="A298" i="12"/>
  <c r="A299" i="12"/>
  <c r="A300" i="12"/>
  <c r="A301" i="12"/>
  <c r="A302" i="12"/>
  <c r="A303" i="12"/>
  <c r="A304" i="12"/>
  <c r="A305" i="12"/>
  <c r="A306" i="12"/>
  <c r="A307" i="12"/>
  <c r="A308" i="12"/>
  <c r="A309" i="12"/>
  <c r="A310" i="12"/>
  <c r="A311" i="12"/>
  <c r="A312" i="12"/>
  <c r="A313" i="12"/>
  <c r="A314" i="12"/>
  <c r="A315" i="12"/>
  <c r="A316" i="12"/>
  <c r="A317" i="12"/>
  <c r="A318" i="12"/>
  <c r="A319" i="12"/>
  <c r="A320" i="12"/>
  <c r="A321" i="12"/>
  <c r="A322" i="12"/>
  <c r="A323" i="12"/>
  <c r="A324" i="12"/>
  <c r="A325" i="12"/>
  <c r="A326" i="12"/>
  <c r="A327" i="12"/>
  <c r="A328" i="12"/>
  <c r="A329" i="12"/>
  <c r="A330" i="12"/>
  <c r="A331" i="12"/>
  <c r="A332" i="12"/>
  <c r="A333" i="12"/>
  <c r="A334" i="12"/>
  <c r="A335" i="12"/>
  <c r="A336" i="12"/>
  <c r="A337" i="12"/>
  <c r="A338" i="12"/>
  <c r="A339" i="12"/>
  <c r="A340" i="12"/>
  <c r="A341" i="12"/>
  <c r="A342" i="12"/>
  <c r="A343" i="12"/>
  <c r="A344" i="12"/>
  <c r="A345" i="12"/>
  <c r="A346" i="12"/>
  <c r="A347" i="12"/>
  <c r="A348" i="12"/>
  <c r="A349" i="12"/>
  <c r="A350" i="12"/>
  <c r="A351" i="12"/>
  <c r="A352" i="12"/>
  <c r="A353" i="12"/>
  <c r="A354" i="12"/>
  <c r="A355" i="12"/>
  <c r="A356" i="12"/>
  <c r="A357" i="12"/>
  <c r="A358" i="12"/>
  <c r="A359" i="12"/>
  <c r="A360" i="12"/>
  <c r="A361" i="12"/>
  <c r="A362" i="12"/>
  <c r="A363" i="12"/>
  <c r="A364" i="12"/>
  <c r="A365" i="12"/>
  <c r="A366" i="12"/>
  <c r="A367" i="12"/>
  <c r="A368" i="12"/>
  <c r="A369" i="12"/>
  <c r="A370" i="12"/>
  <c r="A371" i="12"/>
  <c r="A372" i="12"/>
  <c r="A373" i="12"/>
  <c r="A374" i="12"/>
  <c r="A375" i="12"/>
  <c r="A376" i="12"/>
  <c r="A377" i="12"/>
  <c r="A378" i="12"/>
  <c r="A379" i="12"/>
  <c r="A380" i="12"/>
  <c r="A381" i="12"/>
  <c r="A382" i="12"/>
  <c r="A383" i="12"/>
  <c r="A384" i="12"/>
  <c r="A385" i="12"/>
  <c r="A386" i="12"/>
  <c r="A387" i="12"/>
  <c r="A388" i="12"/>
  <c r="A389" i="12"/>
  <c r="A390" i="12"/>
  <c r="A391" i="12"/>
  <c r="A392" i="12"/>
  <c r="A393" i="12"/>
  <c r="A394" i="12"/>
  <c r="A395" i="12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128" i="12"/>
  <c r="E129" i="12"/>
  <c r="E130" i="12"/>
  <c r="B396" i="2"/>
  <c r="A396" i="2"/>
  <c r="B395" i="2"/>
  <c r="A395" i="2"/>
  <c r="B394" i="2"/>
  <c r="A394" i="2"/>
  <c r="B393" i="2"/>
  <c r="A393" i="2"/>
  <c r="B392" i="2"/>
  <c r="A392" i="2"/>
  <c r="B391" i="2"/>
  <c r="A391" i="2"/>
  <c r="B390" i="2"/>
  <c r="A390" i="2"/>
  <c r="B389" i="2"/>
  <c r="A389" i="2"/>
  <c r="C389" i="2" s="1"/>
  <c r="B388" i="2"/>
  <c r="A388" i="2"/>
  <c r="B387" i="2"/>
  <c r="A387" i="2"/>
  <c r="B386" i="2"/>
  <c r="A386" i="2"/>
  <c r="B385" i="2"/>
  <c r="A385" i="2"/>
  <c r="B384" i="2"/>
  <c r="A384" i="2"/>
  <c r="B383" i="2"/>
  <c r="A383" i="2"/>
  <c r="B382" i="2"/>
  <c r="A382" i="2"/>
  <c r="B381" i="2"/>
  <c r="A381" i="2"/>
  <c r="B380" i="2"/>
  <c r="A380" i="2"/>
  <c r="B379" i="2"/>
  <c r="A379" i="2"/>
  <c r="B378" i="2"/>
  <c r="A378" i="2"/>
  <c r="D378" i="2" s="1"/>
  <c r="B377" i="2"/>
  <c r="A377" i="2"/>
  <c r="B376" i="2"/>
  <c r="A376" i="2"/>
  <c r="B375" i="2"/>
  <c r="A375" i="2"/>
  <c r="B374" i="2"/>
  <c r="A374" i="2"/>
  <c r="B373" i="2"/>
  <c r="A373" i="2"/>
  <c r="B372" i="2"/>
  <c r="A372" i="2"/>
  <c r="B371" i="2"/>
  <c r="A371" i="2"/>
  <c r="B370" i="2"/>
  <c r="A370" i="2"/>
  <c r="C370" i="2" s="1"/>
  <c r="B369" i="2"/>
  <c r="A369" i="2"/>
  <c r="D369" i="2" s="1"/>
  <c r="B368" i="2"/>
  <c r="A368" i="2"/>
  <c r="B367" i="2"/>
  <c r="A367" i="2"/>
  <c r="B366" i="2"/>
  <c r="A366" i="2"/>
  <c r="B365" i="2"/>
  <c r="A365" i="2"/>
  <c r="B364" i="2"/>
  <c r="A364" i="2"/>
  <c r="B363" i="2"/>
  <c r="A363" i="2"/>
  <c r="B362" i="2"/>
  <c r="A362" i="2"/>
  <c r="D362" i="2" s="1"/>
  <c r="B361" i="2"/>
  <c r="A361" i="2"/>
  <c r="C361" i="2" s="1"/>
  <c r="B360" i="2"/>
  <c r="A360" i="2"/>
  <c r="B359" i="2"/>
  <c r="A359" i="2"/>
  <c r="B358" i="2"/>
  <c r="A358" i="2"/>
  <c r="B357" i="2"/>
  <c r="A357" i="2"/>
  <c r="B356" i="2"/>
  <c r="A356" i="2"/>
  <c r="B355" i="2"/>
  <c r="A355" i="2"/>
  <c r="B354" i="2"/>
  <c r="A354" i="2"/>
  <c r="B353" i="2"/>
  <c r="A353" i="2"/>
  <c r="B352" i="2"/>
  <c r="A352" i="2"/>
  <c r="B351" i="2"/>
  <c r="A351" i="2"/>
  <c r="B350" i="2"/>
  <c r="A350" i="2"/>
  <c r="B349" i="2"/>
  <c r="A349" i="2"/>
  <c r="B348" i="2"/>
  <c r="A348" i="2"/>
  <c r="B347" i="2"/>
  <c r="A347" i="2"/>
  <c r="B346" i="2"/>
  <c r="A346" i="2"/>
  <c r="B345" i="2"/>
  <c r="A345" i="2"/>
  <c r="B344" i="2"/>
  <c r="A344" i="2"/>
  <c r="B343" i="2"/>
  <c r="A343" i="2"/>
  <c r="B342" i="2"/>
  <c r="A342" i="2"/>
  <c r="B341" i="2"/>
  <c r="A341" i="2"/>
  <c r="B340" i="2"/>
  <c r="A340" i="2"/>
  <c r="B339" i="2"/>
  <c r="A339" i="2"/>
  <c r="B338" i="2"/>
  <c r="A338" i="2"/>
  <c r="B337" i="2"/>
  <c r="A337" i="2"/>
  <c r="B336" i="2"/>
  <c r="A336" i="2"/>
  <c r="B335" i="2"/>
  <c r="A335" i="2"/>
  <c r="B334" i="2"/>
  <c r="A334" i="2"/>
  <c r="B333" i="2"/>
  <c r="A333" i="2"/>
  <c r="B332" i="2"/>
  <c r="A332" i="2"/>
  <c r="B331" i="2"/>
  <c r="A331" i="2"/>
  <c r="B330" i="2"/>
  <c r="A330" i="2"/>
  <c r="B329" i="2"/>
  <c r="A329" i="2"/>
  <c r="B328" i="2"/>
  <c r="A328" i="2"/>
  <c r="B327" i="2"/>
  <c r="A327" i="2"/>
  <c r="B326" i="2"/>
  <c r="A326" i="2"/>
  <c r="B325" i="2"/>
  <c r="A325" i="2"/>
  <c r="B324" i="2"/>
  <c r="A324" i="2"/>
  <c r="B323" i="2"/>
  <c r="A323" i="2"/>
  <c r="B322" i="2"/>
  <c r="A322" i="2"/>
  <c r="B321" i="2"/>
  <c r="A321" i="2"/>
  <c r="B320" i="2"/>
  <c r="A320" i="2"/>
  <c r="B319" i="2"/>
  <c r="A319" i="2"/>
  <c r="B318" i="2"/>
  <c r="A318" i="2"/>
  <c r="B317" i="2"/>
  <c r="A317" i="2"/>
  <c r="C317" i="2" s="1"/>
  <c r="B316" i="2"/>
  <c r="A316" i="2"/>
  <c r="B315" i="2"/>
  <c r="A315" i="2"/>
  <c r="B314" i="2"/>
  <c r="A314" i="2"/>
  <c r="B313" i="2"/>
  <c r="A313" i="2"/>
  <c r="B312" i="2"/>
  <c r="A312" i="2"/>
  <c r="B311" i="2"/>
  <c r="A311" i="2"/>
  <c r="B310" i="2"/>
  <c r="A310" i="2"/>
  <c r="B309" i="2"/>
  <c r="A309" i="2"/>
  <c r="C309" i="2" s="1"/>
  <c r="B308" i="2"/>
  <c r="A308" i="2"/>
  <c r="B307" i="2"/>
  <c r="A307" i="2"/>
  <c r="B306" i="2"/>
  <c r="A306" i="2"/>
  <c r="B305" i="2"/>
  <c r="A305" i="2"/>
  <c r="B304" i="2"/>
  <c r="A304" i="2"/>
  <c r="B303" i="2"/>
  <c r="A303" i="2"/>
  <c r="B302" i="2"/>
  <c r="A302" i="2"/>
  <c r="B301" i="2"/>
  <c r="A301" i="2"/>
  <c r="C301" i="2" s="1"/>
  <c r="B300" i="2"/>
  <c r="A300" i="2"/>
  <c r="B299" i="2"/>
  <c r="A299" i="2"/>
  <c r="B298" i="2"/>
  <c r="A298" i="2"/>
  <c r="B297" i="2"/>
  <c r="A297" i="2"/>
  <c r="B296" i="2"/>
  <c r="A296" i="2"/>
  <c r="B295" i="2"/>
  <c r="A295" i="2"/>
  <c r="B294" i="2"/>
  <c r="A294" i="2"/>
  <c r="B293" i="2"/>
  <c r="A293" i="2"/>
  <c r="D293" i="2" s="1"/>
  <c r="B292" i="2"/>
  <c r="A292" i="2"/>
  <c r="B291" i="2"/>
  <c r="A291" i="2"/>
  <c r="B290" i="2"/>
  <c r="A290" i="2"/>
  <c r="B289" i="2"/>
  <c r="A289" i="2"/>
  <c r="B288" i="2"/>
  <c r="A288" i="2"/>
  <c r="B287" i="2"/>
  <c r="A287" i="2"/>
  <c r="B286" i="2"/>
  <c r="A286" i="2"/>
  <c r="B285" i="2"/>
  <c r="A285" i="2"/>
  <c r="D285" i="2" s="1"/>
  <c r="B284" i="2"/>
  <c r="A284" i="2"/>
  <c r="B283" i="2"/>
  <c r="A283" i="2"/>
  <c r="B282" i="2"/>
  <c r="A282" i="2"/>
  <c r="B281" i="2"/>
  <c r="A281" i="2"/>
  <c r="D281" i="2" s="1"/>
  <c r="B280" i="2"/>
  <c r="A280" i="2"/>
  <c r="B279" i="2"/>
  <c r="A279" i="2"/>
  <c r="B278" i="2"/>
  <c r="A278" i="2"/>
  <c r="D278" i="2" s="1"/>
  <c r="B277" i="2"/>
  <c r="A277" i="2"/>
  <c r="B276" i="2"/>
  <c r="A276" i="2"/>
  <c r="B275" i="2"/>
  <c r="A275" i="2"/>
  <c r="B274" i="2"/>
  <c r="A274" i="2"/>
  <c r="B273" i="2"/>
  <c r="A273" i="2"/>
  <c r="B272" i="2"/>
  <c r="A272" i="2"/>
  <c r="B271" i="2"/>
  <c r="A271" i="2"/>
  <c r="B270" i="2"/>
  <c r="A270" i="2"/>
  <c r="B269" i="2"/>
  <c r="A269" i="2"/>
  <c r="D269" i="2" s="1"/>
  <c r="B268" i="2"/>
  <c r="A268" i="2"/>
  <c r="B267" i="2"/>
  <c r="A267" i="2"/>
  <c r="B266" i="2"/>
  <c r="A266" i="2"/>
  <c r="B265" i="2"/>
  <c r="A265" i="2"/>
  <c r="B264" i="2"/>
  <c r="A264" i="2"/>
  <c r="B263" i="2"/>
  <c r="A263" i="2"/>
  <c r="B262" i="2"/>
  <c r="A262" i="2"/>
  <c r="B261" i="2"/>
  <c r="A261" i="2"/>
  <c r="B260" i="2"/>
  <c r="A260" i="2"/>
  <c r="B259" i="2"/>
  <c r="A259" i="2"/>
  <c r="B258" i="2"/>
  <c r="A258" i="2"/>
  <c r="C258" i="2" s="1"/>
  <c r="B257" i="2"/>
  <c r="A257" i="2"/>
  <c r="B256" i="2"/>
  <c r="A256" i="2"/>
  <c r="B255" i="2"/>
  <c r="A255" i="2"/>
  <c r="B254" i="2"/>
  <c r="A254" i="2"/>
  <c r="B253" i="2"/>
  <c r="A253" i="2"/>
  <c r="D253" i="2" s="1"/>
  <c r="B252" i="2"/>
  <c r="A252" i="2"/>
  <c r="B251" i="2"/>
  <c r="A251" i="2"/>
  <c r="B250" i="2"/>
  <c r="A250" i="2"/>
  <c r="B249" i="2"/>
  <c r="A249" i="2"/>
  <c r="B248" i="2"/>
  <c r="A248" i="2"/>
  <c r="B247" i="2"/>
  <c r="A247" i="2"/>
  <c r="B246" i="2"/>
  <c r="A246" i="2"/>
  <c r="B245" i="2"/>
  <c r="A245" i="2"/>
  <c r="B244" i="2"/>
  <c r="A244" i="2"/>
  <c r="B243" i="2"/>
  <c r="A243" i="2"/>
  <c r="B242" i="2"/>
  <c r="A242" i="2"/>
  <c r="C242" i="2" s="1"/>
  <c r="B241" i="2"/>
  <c r="A241" i="2"/>
  <c r="B240" i="2"/>
  <c r="A240" i="2"/>
  <c r="D240" i="2" s="1"/>
  <c r="B239" i="2"/>
  <c r="A239" i="2"/>
  <c r="B238" i="2"/>
  <c r="A238" i="2"/>
  <c r="B237" i="2"/>
  <c r="A237" i="2"/>
  <c r="B236" i="2"/>
  <c r="A236" i="2"/>
  <c r="B235" i="2"/>
  <c r="A235" i="2"/>
  <c r="B234" i="2"/>
  <c r="A234" i="2"/>
  <c r="B233" i="2"/>
  <c r="A233" i="2"/>
  <c r="B232" i="2"/>
  <c r="A232" i="2"/>
  <c r="B231" i="2"/>
  <c r="A231" i="2"/>
  <c r="B230" i="2"/>
  <c r="A230" i="2"/>
  <c r="B229" i="2"/>
  <c r="A229" i="2"/>
  <c r="B228" i="2"/>
  <c r="A228" i="2"/>
  <c r="B227" i="2"/>
  <c r="A227" i="2"/>
  <c r="B226" i="2"/>
  <c r="A226" i="2"/>
  <c r="C226" i="2" s="1"/>
  <c r="B225" i="2"/>
  <c r="A225" i="2"/>
  <c r="B224" i="2"/>
  <c r="A224" i="2"/>
  <c r="B223" i="2"/>
  <c r="A223" i="2"/>
  <c r="B222" i="2"/>
  <c r="A222" i="2"/>
  <c r="B221" i="2"/>
  <c r="A221" i="2"/>
  <c r="B220" i="2"/>
  <c r="A220" i="2"/>
  <c r="B219" i="2"/>
  <c r="A219" i="2"/>
  <c r="B218" i="2"/>
  <c r="A218" i="2"/>
  <c r="B217" i="2"/>
  <c r="A217" i="2"/>
  <c r="B216" i="2"/>
  <c r="A216" i="2"/>
  <c r="B215" i="2"/>
  <c r="A215" i="2"/>
  <c r="B214" i="2"/>
  <c r="A214" i="2"/>
  <c r="B213" i="2"/>
  <c r="A213" i="2"/>
  <c r="B212" i="2"/>
  <c r="A212" i="2"/>
  <c r="B211" i="2"/>
  <c r="A211" i="2"/>
  <c r="B210" i="2"/>
  <c r="A210" i="2"/>
  <c r="B209" i="2"/>
  <c r="A209" i="2"/>
  <c r="B208" i="2"/>
  <c r="A208" i="2"/>
  <c r="B207" i="2"/>
  <c r="A207" i="2"/>
  <c r="B206" i="2"/>
  <c r="A206" i="2"/>
  <c r="B205" i="2"/>
  <c r="A205" i="2"/>
  <c r="B204" i="2"/>
  <c r="A204" i="2"/>
  <c r="B203" i="2"/>
  <c r="A203" i="2"/>
  <c r="B202" i="2"/>
  <c r="A202" i="2"/>
  <c r="D202" i="2" s="1"/>
  <c r="B201" i="2"/>
  <c r="A201" i="2"/>
  <c r="B200" i="2"/>
  <c r="A200" i="2"/>
  <c r="B199" i="2"/>
  <c r="A199" i="2"/>
  <c r="B198" i="2"/>
  <c r="A198" i="2"/>
  <c r="B197" i="2"/>
  <c r="A197" i="2"/>
  <c r="B196" i="2"/>
  <c r="A196" i="2"/>
  <c r="B195" i="2"/>
  <c r="A195" i="2"/>
  <c r="B194" i="2"/>
  <c r="A194" i="2"/>
  <c r="B193" i="2"/>
  <c r="A193" i="2"/>
  <c r="B192" i="2"/>
  <c r="A192" i="2"/>
  <c r="B191" i="2"/>
  <c r="A191" i="2"/>
  <c r="B190" i="2"/>
  <c r="A190" i="2"/>
  <c r="B189" i="2"/>
  <c r="A189" i="2"/>
  <c r="B188" i="2"/>
  <c r="A188" i="2"/>
  <c r="B187" i="2"/>
  <c r="A187" i="2"/>
  <c r="B186" i="2"/>
  <c r="A186" i="2"/>
  <c r="B185" i="2"/>
  <c r="A185" i="2"/>
  <c r="B184" i="2"/>
  <c r="A184" i="2"/>
  <c r="B183" i="2"/>
  <c r="A183" i="2"/>
  <c r="B182" i="2"/>
  <c r="A182" i="2"/>
  <c r="B181" i="2"/>
  <c r="A181" i="2"/>
  <c r="B180" i="2"/>
  <c r="A180" i="2"/>
  <c r="B179" i="2"/>
  <c r="A179" i="2"/>
  <c r="B178" i="2"/>
  <c r="A178" i="2"/>
  <c r="B177" i="2"/>
  <c r="A177" i="2"/>
  <c r="B176" i="2"/>
  <c r="A176" i="2"/>
  <c r="B175" i="2"/>
  <c r="A175" i="2"/>
  <c r="B174" i="2"/>
  <c r="A174" i="2"/>
  <c r="B173" i="2"/>
  <c r="A173" i="2"/>
  <c r="B172" i="2"/>
  <c r="A172" i="2"/>
  <c r="B171" i="2"/>
  <c r="A171" i="2"/>
  <c r="B170" i="2"/>
  <c r="A170" i="2"/>
  <c r="B169" i="2"/>
  <c r="A169" i="2"/>
  <c r="B168" i="2"/>
  <c r="A168" i="2"/>
  <c r="B167" i="2"/>
  <c r="A167" i="2"/>
  <c r="B166" i="2"/>
  <c r="A166" i="2"/>
  <c r="B165" i="2"/>
  <c r="A165" i="2"/>
  <c r="B164" i="2"/>
  <c r="A164" i="2"/>
  <c r="B163" i="2"/>
  <c r="A163" i="2"/>
  <c r="B162" i="2"/>
  <c r="A162" i="2"/>
  <c r="B161" i="2"/>
  <c r="A161" i="2"/>
  <c r="B160" i="2"/>
  <c r="A160" i="2"/>
  <c r="B159" i="2"/>
  <c r="A159" i="2"/>
  <c r="B158" i="2"/>
  <c r="A158" i="2"/>
  <c r="B157" i="2"/>
  <c r="A157" i="2"/>
  <c r="B156" i="2"/>
  <c r="A156" i="2"/>
  <c r="B155" i="2"/>
  <c r="A155" i="2"/>
  <c r="B154" i="2"/>
  <c r="A154" i="2"/>
  <c r="B153" i="2"/>
  <c r="A153" i="2"/>
  <c r="B152" i="2"/>
  <c r="A152" i="2"/>
  <c r="B151" i="2"/>
  <c r="A151" i="2"/>
  <c r="B150" i="2"/>
  <c r="A150" i="2"/>
  <c r="B149" i="2"/>
  <c r="A149" i="2"/>
  <c r="B148" i="2"/>
  <c r="A148" i="2"/>
  <c r="B147" i="2"/>
  <c r="A147" i="2"/>
  <c r="B146" i="2"/>
  <c r="A146" i="2"/>
  <c r="B145" i="2"/>
  <c r="A145" i="2"/>
  <c r="B144" i="2"/>
  <c r="A144" i="2"/>
  <c r="B143" i="2"/>
  <c r="A143" i="2"/>
  <c r="B142" i="2"/>
  <c r="A142" i="2"/>
  <c r="B141" i="2"/>
  <c r="A141" i="2"/>
  <c r="B140" i="2"/>
  <c r="A140" i="2"/>
  <c r="B139" i="2"/>
  <c r="A139" i="2"/>
  <c r="B138" i="2"/>
  <c r="A138" i="2"/>
  <c r="B137" i="2"/>
  <c r="A137" i="2"/>
  <c r="B136" i="2"/>
  <c r="A136" i="2"/>
  <c r="B135" i="2"/>
  <c r="A135" i="2"/>
  <c r="B134" i="2"/>
  <c r="A134" i="2"/>
  <c r="B133" i="2"/>
  <c r="A133" i="2"/>
  <c r="B132" i="2"/>
  <c r="A132" i="2"/>
  <c r="B131" i="2"/>
  <c r="A131" i="2"/>
  <c r="B130" i="2"/>
  <c r="A130" i="2"/>
  <c r="B129" i="2"/>
  <c r="A129" i="2"/>
  <c r="B128" i="2"/>
  <c r="A128" i="2"/>
  <c r="B127" i="2"/>
  <c r="A127" i="2"/>
  <c r="B126" i="2"/>
  <c r="A126" i="2"/>
  <c r="B125" i="2"/>
  <c r="A125" i="2"/>
  <c r="B124" i="2"/>
  <c r="A124" i="2"/>
  <c r="B123" i="2"/>
  <c r="A123" i="2"/>
  <c r="B122" i="2"/>
  <c r="A122" i="2"/>
  <c r="B121" i="2"/>
  <c r="A121" i="2"/>
  <c r="B120" i="2"/>
  <c r="A120" i="2"/>
  <c r="B119" i="2"/>
  <c r="A119" i="2"/>
  <c r="B118" i="2"/>
  <c r="A118" i="2"/>
  <c r="B117" i="2"/>
  <c r="A117" i="2"/>
  <c r="B116" i="2"/>
  <c r="A116" i="2"/>
  <c r="B115" i="2"/>
  <c r="A115" i="2"/>
  <c r="B114" i="2"/>
  <c r="A114" i="2"/>
  <c r="B113" i="2"/>
  <c r="A113" i="2"/>
  <c r="D113" i="2" s="1"/>
  <c r="B112" i="2"/>
  <c r="A112" i="2"/>
  <c r="B111" i="2"/>
  <c r="A111" i="2"/>
  <c r="B110" i="2"/>
  <c r="A110" i="2"/>
  <c r="B109" i="2"/>
  <c r="A109" i="2"/>
  <c r="B108" i="2"/>
  <c r="A108" i="2"/>
  <c r="B107" i="2"/>
  <c r="A107" i="2"/>
  <c r="B106" i="2"/>
  <c r="A106" i="2"/>
  <c r="B105" i="2"/>
  <c r="A105" i="2"/>
  <c r="B104" i="2"/>
  <c r="A104" i="2"/>
  <c r="B103" i="2"/>
  <c r="A103" i="2"/>
  <c r="B102" i="2"/>
  <c r="A102" i="2"/>
  <c r="B101" i="2"/>
  <c r="A101" i="2"/>
  <c r="B100" i="2"/>
  <c r="A100" i="2"/>
  <c r="B99" i="2"/>
  <c r="A99" i="2"/>
  <c r="B98" i="2"/>
  <c r="A98" i="2"/>
  <c r="B97" i="2"/>
  <c r="A97" i="2"/>
  <c r="B96" i="2"/>
  <c r="A96" i="2"/>
  <c r="B95" i="2"/>
  <c r="A95" i="2"/>
  <c r="B94" i="2"/>
  <c r="A94" i="2"/>
  <c r="B93" i="2"/>
  <c r="A93" i="2"/>
  <c r="C93" i="2" s="1"/>
  <c r="B92" i="2"/>
  <c r="A92" i="2"/>
  <c r="B91" i="2"/>
  <c r="A91" i="2"/>
  <c r="B90" i="2"/>
  <c r="A90" i="2"/>
  <c r="B89" i="2"/>
  <c r="A89" i="2"/>
  <c r="B88" i="2"/>
  <c r="A88" i="2"/>
  <c r="B87" i="2"/>
  <c r="A87" i="2"/>
  <c r="B86" i="2"/>
  <c r="A86" i="2"/>
  <c r="B85" i="2"/>
  <c r="A85" i="2"/>
  <c r="D85" i="2" s="1"/>
  <c r="B84" i="2"/>
  <c r="A84" i="2"/>
  <c r="B83" i="2"/>
  <c r="A83" i="2"/>
  <c r="B82" i="2"/>
  <c r="A82" i="2"/>
  <c r="B81" i="2"/>
  <c r="A81" i="2"/>
  <c r="B80" i="2"/>
  <c r="A80" i="2"/>
  <c r="B79" i="2"/>
  <c r="A79" i="2"/>
  <c r="B78" i="2"/>
  <c r="A78" i="2"/>
  <c r="C78" i="2" s="1"/>
  <c r="B77" i="2"/>
  <c r="A77" i="2"/>
  <c r="C77" i="2" s="1"/>
  <c r="B76" i="2"/>
  <c r="A76" i="2"/>
  <c r="B75" i="2"/>
  <c r="A75" i="2"/>
  <c r="B74" i="2"/>
  <c r="A74" i="2"/>
  <c r="B73" i="2"/>
  <c r="A73" i="2"/>
  <c r="B72" i="2"/>
  <c r="A72" i="2"/>
  <c r="D72" i="2" s="1"/>
  <c r="B71" i="2"/>
  <c r="A71" i="2"/>
  <c r="B70" i="2"/>
  <c r="A70" i="2"/>
  <c r="C70" i="2" s="1"/>
  <c r="B69" i="2"/>
  <c r="A69" i="2"/>
  <c r="B68" i="2"/>
  <c r="A68" i="2"/>
  <c r="B67" i="2"/>
  <c r="A67" i="2"/>
  <c r="B66" i="2"/>
  <c r="A66" i="2"/>
  <c r="B65" i="2"/>
  <c r="A65" i="2"/>
  <c r="B64" i="2"/>
  <c r="A64" i="2"/>
  <c r="C64" i="2" s="1"/>
  <c r="B63" i="2"/>
  <c r="A63" i="2"/>
  <c r="B62" i="2"/>
  <c r="A62" i="2"/>
  <c r="D62" i="2" s="1"/>
  <c r="B61" i="2"/>
  <c r="A61" i="2"/>
  <c r="B60" i="2"/>
  <c r="A60" i="2"/>
  <c r="B59" i="2"/>
  <c r="A59" i="2"/>
  <c r="B58" i="2"/>
  <c r="A58" i="2"/>
  <c r="B57" i="2"/>
  <c r="A57" i="2"/>
  <c r="C57" i="2" s="1"/>
  <c r="B56" i="2"/>
  <c r="A56" i="2"/>
  <c r="C56" i="2" s="1"/>
  <c r="B55" i="2"/>
  <c r="A55" i="2"/>
  <c r="B54" i="2"/>
  <c r="A54" i="2"/>
  <c r="B53" i="2"/>
  <c r="A53" i="2"/>
  <c r="B52" i="2"/>
  <c r="A52" i="2"/>
  <c r="B51" i="2"/>
  <c r="A51" i="2"/>
  <c r="B50" i="2"/>
  <c r="A50" i="2"/>
  <c r="B49" i="2"/>
  <c r="A49" i="2"/>
  <c r="D49" i="2" s="1"/>
  <c r="B48" i="2"/>
  <c r="A48" i="2"/>
  <c r="B47" i="2"/>
  <c r="A47" i="2"/>
  <c r="B46" i="2"/>
  <c r="A46" i="2"/>
  <c r="C46" i="2" s="1"/>
  <c r="B45" i="2"/>
  <c r="A45" i="2"/>
  <c r="C45" i="2" s="1"/>
  <c r="B44" i="2"/>
  <c r="A44" i="2"/>
  <c r="B43" i="2"/>
  <c r="A43" i="2"/>
  <c r="B42" i="2"/>
  <c r="A42" i="2"/>
  <c r="B41" i="2"/>
  <c r="A41" i="2"/>
  <c r="B40" i="2"/>
  <c r="A40" i="2"/>
  <c r="B39" i="2"/>
  <c r="A39" i="2"/>
  <c r="B38" i="2"/>
  <c r="A38" i="2"/>
  <c r="B37" i="2"/>
  <c r="A37" i="2"/>
  <c r="B36" i="2"/>
  <c r="A36" i="2"/>
  <c r="B35" i="2"/>
  <c r="A35" i="2"/>
  <c r="B34" i="2"/>
  <c r="A34" i="2"/>
  <c r="B33" i="2"/>
  <c r="A33" i="2"/>
  <c r="C33" i="2" s="1"/>
  <c r="B32" i="2"/>
  <c r="A32" i="2"/>
  <c r="B31" i="2"/>
  <c r="A31" i="2"/>
  <c r="B30" i="2"/>
  <c r="A30" i="2"/>
  <c r="B29" i="2"/>
  <c r="A29" i="2"/>
  <c r="B28" i="2"/>
  <c r="A28" i="2"/>
  <c r="B27" i="2"/>
  <c r="A27" i="2"/>
  <c r="B26" i="2"/>
  <c r="A26" i="2"/>
  <c r="B25" i="2"/>
  <c r="A25" i="2"/>
  <c r="D25" i="2" s="1"/>
  <c r="B24" i="2"/>
  <c r="A24" i="2"/>
  <c r="B23" i="2"/>
  <c r="A23" i="2"/>
  <c r="B22" i="2"/>
  <c r="A22" i="2"/>
  <c r="B21" i="2"/>
  <c r="A21" i="2"/>
  <c r="B20" i="2"/>
  <c r="A20" i="2"/>
  <c r="B19" i="2"/>
  <c r="A19" i="2"/>
  <c r="B18" i="2"/>
  <c r="A18" i="2"/>
  <c r="B17" i="2"/>
  <c r="A17" i="2"/>
  <c r="B16" i="2"/>
  <c r="A16" i="2"/>
  <c r="B15" i="2"/>
  <c r="A15" i="2"/>
  <c r="B14" i="2"/>
  <c r="A14" i="2"/>
  <c r="C14" i="2" s="1"/>
  <c r="B13" i="2"/>
  <c r="A13" i="2"/>
  <c r="C13" i="2" s="1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5" i="2"/>
  <c r="A5" i="2"/>
  <c r="B4" i="2"/>
  <c r="A4" i="2"/>
  <c r="L402" i="10"/>
  <c r="K402" i="10"/>
  <c r="J402" i="10"/>
  <c r="I402" i="10"/>
  <c r="L388" i="10"/>
  <c r="K388" i="10"/>
  <c r="J388" i="10"/>
  <c r="I388" i="10"/>
  <c r="L258" i="10"/>
  <c r="K258" i="10"/>
  <c r="J258" i="10"/>
  <c r="I258" i="10"/>
  <c r="K225" i="10"/>
  <c r="J225" i="10"/>
  <c r="I225" i="10"/>
  <c r="L192" i="10"/>
  <c r="K192" i="10"/>
  <c r="J192" i="10"/>
  <c r="I192" i="10"/>
  <c r="L100" i="10"/>
  <c r="K100" i="10"/>
  <c r="J100" i="10"/>
  <c r="I100" i="10"/>
  <c r="L3" i="10"/>
  <c r="K3" i="10"/>
  <c r="J3" i="10"/>
  <c r="I3" i="10"/>
  <c r="F357" i="10"/>
  <c r="E357" i="10"/>
  <c r="D357" i="10"/>
  <c r="C357" i="10"/>
  <c r="F347" i="10"/>
  <c r="E347" i="10"/>
  <c r="D347" i="10"/>
  <c r="C347" i="10"/>
  <c r="F233" i="10"/>
  <c r="E233" i="10"/>
  <c r="D233" i="10"/>
  <c r="C233" i="10"/>
  <c r="F206" i="10"/>
  <c r="E206" i="10"/>
  <c r="D206" i="10"/>
  <c r="C206" i="10"/>
  <c r="F191" i="10"/>
  <c r="E191" i="10"/>
  <c r="D191" i="10"/>
  <c r="C191" i="10"/>
  <c r="F99" i="10"/>
  <c r="E99" i="10"/>
  <c r="D99" i="10"/>
  <c r="C99" i="10"/>
  <c r="F3" i="10"/>
  <c r="E3" i="10"/>
  <c r="D3" i="10"/>
  <c r="C3" i="10"/>
  <c r="B50" i="15"/>
  <c r="B48" i="15"/>
  <c r="B47" i="15"/>
  <c r="B46" i="15"/>
  <c r="B45" i="15"/>
  <c r="B43" i="15"/>
  <c r="B42" i="15"/>
  <c r="B41" i="15"/>
  <c r="B40" i="15"/>
  <c r="B37" i="15"/>
  <c r="B36" i="15"/>
  <c r="B33" i="15"/>
  <c r="B32" i="15"/>
  <c r="B20" i="15"/>
  <c r="B19" i="15"/>
  <c r="B18" i="15"/>
  <c r="B17" i="15"/>
  <c r="B16" i="15"/>
  <c r="F39" i="15"/>
  <c r="F38" i="15"/>
  <c r="F35" i="15"/>
  <c r="F34" i="15"/>
  <c r="F33" i="15"/>
  <c r="F32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C2" i="15"/>
  <c r="C3" i="15" s="1"/>
  <c r="B3" i="15"/>
  <c r="D81" i="2" l="1"/>
  <c r="D41" i="2"/>
  <c r="D70" i="2"/>
  <c r="D301" i="2"/>
  <c r="D381" i="2"/>
  <c r="C213" i="2"/>
  <c r="C17" i="2"/>
  <c r="C25" i="2"/>
  <c r="C61" i="2"/>
  <c r="C73" i="2"/>
  <c r="D213" i="2"/>
  <c r="C229" i="2"/>
  <c r="C245" i="2"/>
  <c r="C346" i="2"/>
  <c r="D17" i="2"/>
  <c r="D73" i="2"/>
  <c r="D229" i="2"/>
  <c r="D245" i="2"/>
  <c r="C261" i="2"/>
  <c r="D349" i="2"/>
  <c r="C9" i="2"/>
  <c r="C37" i="2"/>
  <c r="C65" i="2"/>
  <c r="C205" i="2"/>
  <c r="D261" i="2"/>
  <c r="C285" i="2"/>
  <c r="D354" i="2"/>
  <c r="D9" i="2"/>
  <c r="D46" i="2"/>
  <c r="D57" i="2"/>
  <c r="D65" i="2"/>
  <c r="D205" i="2"/>
  <c r="C221" i="2"/>
  <c r="C29" i="2"/>
  <c r="D38" i="2"/>
  <c r="D197" i="2"/>
  <c r="D221" i="2"/>
  <c r="C237" i="2"/>
  <c r="C293" i="2"/>
  <c r="D321" i="2"/>
  <c r="C21" i="2"/>
  <c r="C49" i="2"/>
  <c r="D237" i="2"/>
  <c r="C253" i="2"/>
  <c r="C269" i="2"/>
  <c r="C366" i="2"/>
  <c r="D33" i="2"/>
  <c r="C41" i="2"/>
  <c r="C69" i="2"/>
  <c r="C81" i="2"/>
  <c r="D7" i="2"/>
  <c r="C7" i="2"/>
  <c r="D15" i="2"/>
  <c r="C15" i="2"/>
  <c r="D23" i="2"/>
  <c r="C23" i="2"/>
  <c r="D31" i="2"/>
  <c r="C31" i="2"/>
  <c r="D39" i="2"/>
  <c r="C39" i="2"/>
  <c r="D47" i="2"/>
  <c r="C47" i="2"/>
  <c r="D55" i="2"/>
  <c r="C55" i="2"/>
  <c r="D63" i="2"/>
  <c r="C63" i="2"/>
  <c r="D71" i="2"/>
  <c r="C71" i="2"/>
  <c r="D79" i="2"/>
  <c r="C79" i="2"/>
  <c r="D87" i="2"/>
  <c r="C87" i="2"/>
  <c r="D95" i="2"/>
  <c r="C95" i="2"/>
  <c r="D103" i="2"/>
  <c r="C103" i="2"/>
  <c r="D111" i="2"/>
  <c r="C111" i="2"/>
  <c r="D119" i="2"/>
  <c r="C119" i="2"/>
  <c r="D127" i="2"/>
  <c r="C127" i="2"/>
  <c r="D135" i="2"/>
  <c r="C135" i="2"/>
  <c r="D143" i="2"/>
  <c r="C143" i="2"/>
  <c r="D151" i="2"/>
  <c r="C151" i="2"/>
  <c r="D159" i="2"/>
  <c r="C159" i="2"/>
  <c r="C163" i="2"/>
  <c r="D163" i="2"/>
  <c r="D171" i="2"/>
  <c r="C171" i="2"/>
  <c r="D179" i="2"/>
  <c r="C179" i="2"/>
  <c r="D187" i="2"/>
  <c r="C187" i="2"/>
  <c r="C195" i="2"/>
  <c r="C203" i="2"/>
  <c r="D203" i="2"/>
  <c r="C211" i="2"/>
  <c r="C219" i="2"/>
  <c r="D219" i="2"/>
  <c r="C227" i="2"/>
  <c r="C235" i="2"/>
  <c r="D235" i="2"/>
  <c r="C243" i="2"/>
  <c r="C251" i="2"/>
  <c r="D251" i="2"/>
  <c r="C259" i="2"/>
  <c r="C267" i="2"/>
  <c r="D267" i="2"/>
  <c r="C275" i="2"/>
  <c r="D291" i="2"/>
  <c r="C291" i="2"/>
  <c r="D299" i="2"/>
  <c r="C299" i="2"/>
  <c r="D307" i="2"/>
  <c r="C307" i="2"/>
  <c r="D315" i="2"/>
  <c r="C315" i="2"/>
  <c r="C323" i="2"/>
  <c r="D323" i="2"/>
  <c r="C331" i="2"/>
  <c r="D331" i="2"/>
  <c r="D339" i="2"/>
  <c r="C339" i="2"/>
  <c r="D347" i="2"/>
  <c r="C347" i="2"/>
  <c r="D355" i="2"/>
  <c r="C355" i="2"/>
  <c r="D363" i="2"/>
  <c r="C363" i="2"/>
  <c r="D371" i="2"/>
  <c r="C371" i="2"/>
  <c r="C379" i="2"/>
  <c r="D379" i="2"/>
  <c r="C395" i="2"/>
  <c r="D395" i="2"/>
  <c r="D19" i="2"/>
  <c r="D27" i="2"/>
  <c r="C27" i="2"/>
  <c r="D35" i="2"/>
  <c r="C35" i="2"/>
  <c r="C43" i="2"/>
  <c r="D59" i="2"/>
  <c r="C67" i="2"/>
  <c r="D83" i="2"/>
  <c r="C83" i="2"/>
  <c r="D91" i="2"/>
  <c r="C91" i="2"/>
  <c r="C99" i="2"/>
  <c r="D99" i="2"/>
  <c r="D107" i="2"/>
  <c r="C107" i="2"/>
  <c r="C115" i="2"/>
  <c r="D115" i="2"/>
  <c r="D123" i="2"/>
  <c r="C123" i="2"/>
  <c r="C131" i="2"/>
  <c r="D131" i="2"/>
  <c r="D139" i="2"/>
  <c r="C139" i="2"/>
  <c r="D147" i="2"/>
  <c r="C147" i="2"/>
  <c r="D155" i="2"/>
  <c r="C155" i="2"/>
  <c r="D167" i="2"/>
  <c r="C167" i="2"/>
  <c r="D175" i="2"/>
  <c r="C175" i="2"/>
  <c r="D183" i="2"/>
  <c r="C183" i="2"/>
  <c r="D191" i="2"/>
  <c r="C191" i="2"/>
  <c r="D199" i="2"/>
  <c r="C199" i="2"/>
  <c r="C207" i="2"/>
  <c r="D215" i="2"/>
  <c r="C215" i="2"/>
  <c r="D223" i="2"/>
  <c r="C223" i="2"/>
  <c r="D231" i="2"/>
  <c r="C231" i="2"/>
  <c r="D239" i="2"/>
  <c r="C239" i="2"/>
  <c r="D247" i="2"/>
  <c r="C247" i="2"/>
  <c r="D255" i="2"/>
  <c r="C255" i="2"/>
  <c r="D263" i="2"/>
  <c r="C263" i="2"/>
  <c r="D271" i="2"/>
  <c r="C271" i="2"/>
  <c r="D279" i="2"/>
  <c r="C279" i="2"/>
  <c r="D287" i="2"/>
  <c r="C287" i="2"/>
  <c r="D295" i="2"/>
  <c r="C295" i="2"/>
  <c r="D303" i="2"/>
  <c r="C303" i="2"/>
  <c r="D311" i="2"/>
  <c r="C311" i="2"/>
  <c r="D319" i="2"/>
  <c r="C319" i="2"/>
  <c r="D327" i="2"/>
  <c r="C327" i="2"/>
  <c r="D335" i="2"/>
  <c r="C335" i="2"/>
  <c r="C343" i="2"/>
  <c r="D343" i="2"/>
  <c r="D351" i="2"/>
  <c r="C351" i="2"/>
  <c r="C359" i="2"/>
  <c r="D359" i="2"/>
  <c r="D367" i="2"/>
  <c r="C367" i="2"/>
  <c r="D375" i="2"/>
  <c r="C375" i="2"/>
  <c r="C383" i="2"/>
  <c r="D383" i="2"/>
  <c r="D387" i="2"/>
  <c r="C387" i="2"/>
  <c r="D391" i="2"/>
  <c r="C391" i="2"/>
  <c r="D67" i="2"/>
  <c r="D211" i="2"/>
  <c r="C240" i="2"/>
  <c r="D264" i="2"/>
  <c r="D275" i="2"/>
  <c r="D283" i="2"/>
  <c r="D28" i="2"/>
  <c r="C59" i="2"/>
  <c r="D207" i="2"/>
  <c r="C298" i="2"/>
  <c r="D24" i="2"/>
  <c r="C36" i="2"/>
  <c r="C44" i="2"/>
  <c r="D44" i="2"/>
  <c r="C52" i="2"/>
  <c r="C60" i="2"/>
  <c r="C68" i="2"/>
  <c r="D68" i="2"/>
  <c r="C72" i="2"/>
  <c r="D84" i="2"/>
  <c r="C84" i="2"/>
  <c r="D88" i="2"/>
  <c r="C88" i="2"/>
  <c r="D92" i="2"/>
  <c r="C92" i="2"/>
  <c r="D96" i="2"/>
  <c r="C96" i="2"/>
  <c r="D100" i="2"/>
  <c r="C100" i="2"/>
  <c r="D104" i="2"/>
  <c r="C104" i="2"/>
  <c r="D108" i="2"/>
  <c r="C108" i="2"/>
  <c r="C112" i="2"/>
  <c r="D112" i="2"/>
  <c r="D116" i="2"/>
  <c r="C116" i="2"/>
  <c r="D120" i="2"/>
  <c r="C120" i="2"/>
  <c r="D124" i="2"/>
  <c r="C124" i="2"/>
  <c r="D128" i="2"/>
  <c r="C128" i="2"/>
  <c r="D132" i="2"/>
  <c r="C132" i="2"/>
  <c r="D140" i="2"/>
  <c r="C140" i="2"/>
  <c r="D144" i="2"/>
  <c r="C144" i="2"/>
  <c r="D148" i="2"/>
  <c r="C148" i="2"/>
  <c r="D152" i="2"/>
  <c r="C152" i="2"/>
  <c r="D156" i="2"/>
  <c r="C156" i="2"/>
  <c r="I16" i="11" s="1"/>
  <c r="D160" i="2"/>
  <c r="C160" i="2"/>
  <c r="D164" i="2"/>
  <c r="C164" i="2"/>
  <c r="D168" i="2"/>
  <c r="C168" i="2"/>
  <c r="D172" i="2"/>
  <c r="C172" i="2"/>
  <c r="D176" i="2"/>
  <c r="C176" i="2"/>
  <c r="D180" i="2"/>
  <c r="C180" i="2"/>
  <c r="D184" i="2"/>
  <c r="C184" i="2"/>
  <c r="D188" i="2"/>
  <c r="C188" i="2"/>
  <c r="C192" i="2"/>
  <c r="D196" i="2"/>
  <c r="C196" i="2"/>
  <c r="D204" i="2"/>
  <c r="C204" i="2"/>
  <c r="D208" i="2"/>
  <c r="D212" i="2"/>
  <c r="C212" i="2"/>
  <c r="C216" i="2"/>
  <c r="D220" i="2"/>
  <c r="C220" i="2"/>
  <c r="D228" i="2"/>
  <c r="C228" i="2"/>
  <c r="C232" i="2"/>
  <c r="D236" i="2"/>
  <c r="C236" i="2"/>
  <c r="D244" i="2"/>
  <c r="C244" i="2"/>
  <c r="C248" i="2"/>
  <c r="D252" i="2"/>
  <c r="C252" i="2"/>
  <c r="D260" i="2"/>
  <c r="C260" i="2"/>
  <c r="C264" i="2"/>
  <c r="D268" i="2"/>
  <c r="C268" i="2"/>
  <c r="C276" i="2"/>
  <c r="D276" i="2"/>
  <c r="D284" i="2"/>
  <c r="C284" i="2"/>
  <c r="D292" i="2"/>
  <c r="C292" i="2"/>
  <c r="D296" i="2"/>
  <c r="C296" i="2"/>
  <c r="D300" i="2"/>
  <c r="C300" i="2"/>
  <c r="D304" i="2"/>
  <c r="C304" i="2"/>
  <c r="D308" i="2"/>
  <c r="C308" i="2"/>
  <c r="D312" i="2"/>
  <c r="C312" i="2"/>
  <c r="D316" i="2"/>
  <c r="C316" i="2"/>
  <c r="C320" i="2"/>
  <c r="C51" i="2"/>
  <c r="C208" i="2"/>
  <c r="C224" i="2"/>
  <c r="D248" i="2"/>
  <c r="D259" i="2"/>
  <c r="C278" i="2"/>
  <c r="C8" i="2"/>
  <c r="C12" i="2"/>
  <c r="D12" i="2"/>
  <c r="C20" i="2"/>
  <c r="D20" i="2"/>
  <c r="C28" i="2"/>
  <c r="D32" i="2"/>
  <c r="C32" i="2"/>
  <c r="D40" i="2"/>
  <c r="C40" i="2"/>
  <c r="C48" i="2"/>
  <c r="D64" i="2"/>
  <c r="C76" i="2"/>
  <c r="D76" i="2"/>
  <c r="D136" i="2"/>
  <c r="C136" i="2"/>
  <c r="C19" i="2"/>
  <c r="C24" i="2"/>
  <c r="D51" i="2"/>
  <c r="D56" i="2"/>
  <c r="D60" i="2"/>
  <c r="C200" i="2"/>
  <c r="D224" i="2"/>
  <c r="C288" i="2"/>
  <c r="C11" i="2"/>
  <c r="C16" i="2"/>
  <c r="D43" i="2"/>
  <c r="D52" i="2"/>
  <c r="D195" i="2"/>
  <c r="D200" i="2"/>
  <c r="D232" i="2"/>
  <c r="D243" i="2"/>
  <c r="C272" i="2"/>
  <c r="C280" i="2"/>
  <c r="D288" i="2"/>
  <c r="D272" i="2"/>
  <c r="D280" i="2"/>
  <c r="D11" i="2"/>
  <c r="D10" i="2"/>
  <c r="C10" i="2"/>
  <c r="D18" i="2"/>
  <c r="C18" i="2"/>
  <c r="D26" i="2"/>
  <c r="C26" i="2"/>
  <c r="D34" i="2"/>
  <c r="C34" i="2"/>
  <c r="D42" i="2"/>
  <c r="C42" i="2"/>
  <c r="D50" i="2"/>
  <c r="C50" i="2"/>
  <c r="D58" i="2"/>
  <c r="C58" i="2"/>
  <c r="D66" i="2"/>
  <c r="C66" i="2"/>
  <c r="D74" i="2"/>
  <c r="C74" i="2"/>
  <c r="D86" i="2"/>
  <c r="C86" i="2"/>
  <c r="D94" i="2"/>
  <c r="C94" i="2"/>
  <c r="D102" i="2"/>
  <c r="C102" i="2"/>
  <c r="D110" i="2"/>
  <c r="C110" i="2"/>
  <c r="D118" i="2"/>
  <c r="C118" i="2"/>
  <c r="D126" i="2"/>
  <c r="C126" i="2"/>
  <c r="D134" i="2"/>
  <c r="C134" i="2"/>
  <c r="D142" i="2"/>
  <c r="C142" i="2"/>
  <c r="D150" i="2"/>
  <c r="C150" i="2"/>
  <c r="C158" i="2"/>
  <c r="D158" i="2"/>
  <c r="D166" i="2"/>
  <c r="C166" i="2"/>
  <c r="D174" i="2"/>
  <c r="C174" i="2"/>
  <c r="D182" i="2"/>
  <c r="C182" i="2"/>
  <c r="C190" i="2"/>
  <c r="D190" i="2"/>
  <c r="D198" i="2"/>
  <c r="C198" i="2"/>
  <c r="D206" i="2"/>
  <c r="C206" i="2"/>
  <c r="D218" i="2"/>
  <c r="C218" i="2"/>
  <c r="D222" i="2"/>
  <c r="C222" i="2"/>
  <c r="D226" i="2"/>
  <c r="D234" i="2"/>
  <c r="C234" i="2"/>
  <c r="D238" i="2"/>
  <c r="C238" i="2"/>
  <c r="D242" i="2"/>
  <c r="D246" i="2"/>
  <c r="C246" i="2"/>
  <c r="D250" i="2"/>
  <c r="C250" i="2"/>
  <c r="D254" i="2"/>
  <c r="C254" i="2"/>
  <c r="D258" i="2"/>
  <c r="D262" i="2"/>
  <c r="C262" i="2"/>
  <c r="D266" i="2"/>
  <c r="C266" i="2"/>
  <c r="D274" i="2"/>
  <c r="D282" i="2"/>
  <c r="C282" i="2"/>
  <c r="D286" i="2"/>
  <c r="C286" i="2"/>
  <c r="D290" i="2"/>
  <c r="C290" i="2"/>
  <c r="D294" i="2"/>
  <c r="C294" i="2"/>
  <c r="D298" i="2"/>
  <c r="D302" i="2"/>
  <c r="C302" i="2"/>
  <c r="D306" i="2"/>
  <c r="C306" i="2"/>
  <c r="D310" i="2"/>
  <c r="C310" i="2"/>
  <c r="D314" i="2"/>
  <c r="C314" i="2"/>
  <c r="D318" i="2"/>
  <c r="C318" i="2"/>
  <c r="D322" i="2"/>
  <c r="C322" i="2"/>
  <c r="D326" i="2"/>
  <c r="C326" i="2"/>
  <c r="D330" i="2"/>
  <c r="C330" i="2"/>
  <c r="D334" i="2"/>
  <c r="C334" i="2"/>
  <c r="C338" i="2"/>
  <c r="D338" i="2"/>
  <c r="D342" i="2"/>
  <c r="C342" i="2"/>
  <c r="D8" i="2"/>
  <c r="C75" i="2"/>
  <c r="C80" i="2"/>
  <c r="D192" i="2"/>
  <c r="C210" i="2"/>
  <c r="D216" i="2"/>
  <c r="D227" i="2"/>
  <c r="C256" i="2"/>
  <c r="D320" i="2"/>
  <c r="D16" i="2"/>
  <c r="D48" i="2"/>
  <c r="D14" i="2"/>
  <c r="D22" i="2"/>
  <c r="C22" i="2"/>
  <c r="D30" i="2"/>
  <c r="C30" i="2"/>
  <c r="C38" i="2"/>
  <c r="D54" i="2"/>
  <c r="C62" i="2"/>
  <c r="D78" i="2"/>
  <c r="D82" i="2"/>
  <c r="C82" i="2"/>
  <c r="D90" i="2"/>
  <c r="C90" i="2"/>
  <c r="D98" i="2"/>
  <c r="C98" i="2"/>
  <c r="D106" i="2"/>
  <c r="C106" i="2"/>
  <c r="D114" i="2"/>
  <c r="C114" i="2"/>
  <c r="D122" i="2"/>
  <c r="C122" i="2"/>
  <c r="D130" i="2"/>
  <c r="C130" i="2"/>
  <c r="D138" i="2"/>
  <c r="C138" i="2"/>
  <c r="D146" i="2"/>
  <c r="C146" i="2"/>
  <c r="C154" i="2"/>
  <c r="D154" i="2"/>
  <c r="D162" i="2"/>
  <c r="C162" i="2"/>
  <c r="D170" i="2"/>
  <c r="C170" i="2"/>
  <c r="D178" i="2"/>
  <c r="C178" i="2"/>
  <c r="C186" i="2"/>
  <c r="D186" i="2"/>
  <c r="D194" i="2"/>
  <c r="C194" i="2"/>
  <c r="C202" i="2"/>
  <c r="D214" i="2"/>
  <c r="C214" i="2"/>
  <c r="D230" i="2"/>
  <c r="C230" i="2"/>
  <c r="D270" i="2"/>
  <c r="C270" i="2"/>
  <c r="D36" i="2"/>
  <c r="C54" i="2"/>
  <c r="D75" i="2"/>
  <c r="D80" i="2"/>
  <c r="D210" i="2"/>
  <c r="D256" i="2"/>
  <c r="C274" i="2"/>
  <c r="C283" i="2"/>
  <c r="D364" i="2"/>
  <c r="D324" i="2"/>
  <c r="C324" i="2"/>
  <c r="D328" i="2"/>
  <c r="C328" i="2"/>
  <c r="D332" i="2"/>
  <c r="C332" i="2"/>
  <c r="D336" i="2"/>
  <c r="C336" i="2"/>
  <c r="D340" i="2"/>
  <c r="C340" i="2"/>
  <c r="D344" i="2"/>
  <c r="C344" i="2"/>
  <c r="C348" i="2"/>
  <c r="D348" i="2"/>
  <c r="D352" i="2"/>
  <c r="C352" i="2"/>
  <c r="D356" i="2"/>
  <c r="D360" i="2"/>
  <c r="C360" i="2"/>
  <c r="C364" i="2"/>
  <c r="D368" i="2"/>
  <c r="C368" i="2"/>
  <c r="D372" i="2"/>
  <c r="C372" i="2"/>
  <c r="D376" i="2"/>
  <c r="C376" i="2"/>
  <c r="D380" i="2"/>
  <c r="C380" i="2"/>
  <c r="D384" i="2"/>
  <c r="C384" i="2"/>
  <c r="C388" i="2"/>
  <c r="D388" i="2"/>
  <c r="C392" i="2"/>
  <c r="D392" i="2"/>
  <c r="D396" i="2"/>
  <c r="C396" i="2"/>
  <c r="C356" i="2"/>
  <c r="D13" i="2"/>
  <c r="D21" i="2"/>
  <c r="D29" i="2"/>
  <c r="D37" i="2"/>
  <c r="D45" i="2"/>
  <c r="D53" i="2"/>
  <c r="D61" i="2"/>
  <c r="D69" i="2"/>
  <c r="D77" i="2"/>
  <c r="C85" i="2"/>
  <c r="C89" i="2"/>
  <c r="D89" i="2"/>
  <c r="D93" i="2"/>
  <c r="C97" i="2"/>
  <c r="D97" i="2"/>
  <c r="C101" i="2"/>
  <c r="D101" i="2"/>
  <c r="C105" i="2"/>
  <c r="D105" i="2"/>
  <c r="D109" i="2"/>
  <c r="C109" i="2"/>
  <c r="C113" i="2"/>
  <c r="D117" i="2"/>
  <c r="C117" i="2"/>
  <c r="C121" i="2"/>
  <c r="D121" i="2"/>
  <c r="D125" i="2"/>
  <c r="C125" i="2"/>
  <c r="C129" i="2"/>
  <c r="D129" i="2"/>
  <c r="C133" i="2"/>
  <c r="D133" i="2"/>
  <c r="C137" i="2"/>
  <c r="D137" i="2"/>
  <c r="C141" i="2"/>
  <c r="D141" i="2"/>
  <c r="C145" i="2"/>
  <c r="D145" i="2"/>
  <c r="C149" i="2"/>
  <c r="D149" i="2"/>
  <c r="C153" i="2"/>
  <c r="D153" i="2"/>
  <c r="C157" i="2"/>
  <c r="D157" i="2"/>
  <c r="C161" i="2"/>
  <c r="D161" i="2"/>
  <c r="C165" i="2"/>
  <c r="D165" i="2"/>
  <c r="C169" i="2"/>
  <c r="D169" i="2"/>
  <c r="C173" i="2"/>
  <c r="D173" i="2"/>
  <c r="C177" i="2"/>
  <c r="D177" i="2"/>
  <c r="C181" i="2"/>
  <c r="C185" i="2"/>
  <c r="D185" i="2"/>
  <c r="C189" i="2"/>
  <c r="D189" i="2"/>
  <c r="D193" i="2"/>
  <c r="C193" i="2"/>
  <c r="D201" i="2"/>
  <c r="C201" i="2"/>
  <c r="D209" i="2"/>
  <c r="C209" i="2"/>
  <c r="D217" i="2"/>
  <c r="C217" i="2"/>
  <c r="D225" i="2"/>
  <c r="C225" i="2"/>
  <c r="D233" i="2"/>
  <c r="C233" i="2"/>
  <c r="D241" i="2"/>
  <c r="C241" i="2"/>
  <c r="D249" i="2"/>
  <c r="C249" i="2"/>
  <c r="D257" i="2"/>
  <c r="C257" i="2"/>
  <c r="D265" i="2"/>
  <c r="C265" i="2"/>
  <c r="D273" i="2"/>
  <c r="C273" i="2"/>
  <c r="C277" i="2"/>
  <c r="C281" i="2"/>
  <c r="C289" i="2"/>
  <c r="D289" i="2"/>
  <c r="C297" i="2"/>
  <c r="D297" i="2"/>
  <c r="C305" i="2"/>
  <c r="D305" i="2"/>
  <c r="D309" i="2"/>
  <c r="C313" i="2"/>
  <c r="D313" i="2"/>
  <c r="D317" i="2"/>
  <c r="C321" i="2"/>
  <c r="D325" i="2"/>
  <c r="C325" i="2"/>
  <c r="C329" i="2"/>
  <c r="D329" i="2"/>
  <c r="C333" i="2"/>
  <c r="D333" i="2"/>
  <c r="D337" i="2"/>
  <c r="C337" i="2"/>
  <c r="C341" i="2"/>
  <c r="D341" i="2"/>
  <c r="D345" i="2"/>
  <c r="C345" i="2"/>
  <c r="C349" i="2"/>
  <c r="C353" i="2"/>
  <c r="D353" i="2"/>
  <c r="C357" i="2"/>
  <c r="D357" i="2"/>
  <c r="D361" i="2"/>
  <c r="C365" i="2"/>
  <c r="D365" i="2"/>
  <c r="C369" i="2"/>
  <c r="D373" i="2"/>
  <c r="C373" i="2"/>
  <c r="D377" i="2"/>
  <c r="C377" i="2"/>
  <c r="C381" i="2"/>
  <c r="D385" i="2"/>
  <c r="C385" i="2"/>
  <c r="D389" i="2"/>
  <c r="C53" i="2"/>
  <c r="C197" i="2"/>
  <c r="D277" i="2"/>
  <c r="D181" i="2"/>
  <c r="D346" i="2"/>
  <c r="C362" i="2"/>
  <c r="C378" i="2"/>
  <c r="D390" i="2"/>
  <c r="D393" i="2"/>
  <c r="C393" i="2"/>
  <c r="D350" i="2"/>
  <c r="C350" i="2"/>
  <c r="D358" i="2"/>
  <c r="C358" i="2"/>
  <c r="D366" i="2"/>
  <c r="D370" i="2"/>
  <c r="C374" i="2"/>
  <c r="D374" i="2"/>
  <c r="C382" i="2"/>
  <c r="D382" i="2"/>
  <c r="D386" i="2"/>
  <c r="C386" i="2"/>
  <c r="C390" i="2"/>
  <c r="D394" i="2"/>
  <c r="C394" i="2"/>
  <c r="C354" i="2"/>
  <c r="C4" i="15"/>
  <c r="C5" i="15" s="1"/>
  <c r="C6" i="15" s="1"/>
  <c r="C7" i="15" s="1"/>
  <c r="C8" i="15" s="1"/>
  <c r="C9" i="15" s="1"/>
  <c r="C10" i="15" s="1"/>
  <c r="C11" i="15" s="1"/>
  <c r="C12" i="15" s="1"/>
  <c r="B4" i="15"/>
  <c r="B5" i="15" s="1"/>
  <c r="B6" i="15" s="1"/>
  <c r="B7" i="15" s="1"/>
  <c r="B8" i="15" s="1"/>
  <c r="B9" i="15" s="1"/>
  <c r="B10" i="15" s="1"/>
  <c r="B11" i="15" s="1"/>
  <c r="B12" i="15" s="1"/>
  <c r="D6" i="2"/>
  <c r="G20" i="15" l="1"/>
  <c r="G14" i="15"/>
  <c r="G25" i="15"/>
  <c r="G29" i="15"/>
  <c r="G13" i="15"/>
  <c r="G7" i="15"/>
  <c r="G27" i="15"/>
  <c r="G15" i="15"/>
  <c r="G12" i="15"/>
  <c r="G23" i="15"/>
  <c r="G28" i="15"/>
  <c r="H27" i="15"/>
  <c r="H6" i="15"/>
  <c r="H25" i="15"/>
  <c r="H20" i="15"/>
  <c r="H23" i="15"/>
  <c r="H7" i="15"/>
  <c r="H21" i="15"/>
  <c r="G3" i="15"/>
  <c r="H30" i="15"/>
  <c r="H14" i="15"/>
  <c r="H28" i="15"/>
  <c r="H12" i="15"/>
  <c r="H15" i="15"/>
  <c r="H29" i="15"/>
  <c r="H13" i="15"/>
  <c r="C25" i="15"/>
  <c r="C5" i="2"/>
  <c r="G26" i="15"/>
  <c r="H19" i="15"/>
  <c r="H22" i="15"/>
  <c r="C41" i="15"/>
  <c r="C29" i="15"/>
  <c r="C34" i="15"/>
  <c r="H18" i="15"/>
  <c r="C4" i="2"/>
  <c r="C1" i="2" s="1"/>
  <c r="G8" i="15"/>
  <c r="G21" i="15"/>
  <c r="G30" i="15"/>
  <c r="G22" i="15"/>
  <c r="G24" i="15"/>
  <c r="H24" i="15"/>
  <c r="C42" i="15"/>
  <c r="H26" i="15"/>
  <c r="C6" i="2"/>
  <c r="H11" i="15"/>
  <c r="H16" i="15"/>
  <c r="D5" i="2"/>
  <c r="C16" i="15"/>
  <c r="H35" i="15"/>
  <c r="H17" i="15"/>
  <c r="I20" i="15" l="1"/>
  <c r="I13" i="15"/>
  <c r="I7" i="15"/>
  <c r="I27" i="15"/>
  <c r="I25" i="15"/>
  <c r="C402" i="2"/>
  <c r="I27" i="11"/>
  <c r="I14" i="15"/>
  <c r="H33" i="15"/>
  <c r="C46" i="15"/>
  <c r="C40" i="15"/>
  <c r="G33" i="15"/>
  <c r="C45" i="15"/>
  <c r="C48" i="15"/>
  <c r="I23" i="15"/>
  <c r="I29" i="15"/>
  <c r="I20" i="11"/>
  <c r="I67" i="11" s="1"/>
  <c r="I19" i="11"/>
  <c r="I15" i="15"/>
  <c r="I21" i="15"/>
  <c r="I30" i="15"/>
  <c r="I24" i="15"/>
  <c r="I22" i="11"/>
  <c r="I11" i="11"/>
  <c r="I22" i="15"/>
  <c r="I5" i="11"/>
  <c r="I7" i="11"/>
  <c r="I13" i="11"/>
  <c r="I6" i="11"/>
  <c r="I28" i="11"/>
  <c r="I14" i="11"/>
  <c r="I23" i="11"/>
  <c r="I26" i="15"/>
  <c r="C32" i="15"/>
  <c r="G16" i="15"/>
  <c r="I16" i="15" s="1"/>
  <c r="H32" i="15"/>
  <c r="G19" i="15"/>
  <c r="I19" i="15" s="1"/>
  <c r="C35" i="15"/>
  <c r="I10" i="11"/>
  <c r="C43" i="15"/>
  <c r="G11" i="15"/>
  <c r="I11" i="15" s="1"/>
  <c r="C20" i="15"/>
  <c r="G32" i="15"/>
  <c r="C27" i="15"/>
  <c r="G10" i="15"/>
  <c r="C19" i="15"/>
  <c r="H9" i="15"/>
  <c r="G39" i="15"/>
  <c r="I4" i="11"/>
  <c r="I12" i="11"/>
  <c r="G9" i="15"/>
  <c r="C18" i="15"/>
  <c r="G34" i="15"/>
  <c r="C49" i="15"/>
  <c r="H10" i="15"/>
  <c r="C24" i="15"/>
  <c r="I9" i="11"/>
  <c r="I8" i="11"/>
  <c r="C28" i="15"/>
  <c r="C47" i="15"/>
  <c r="G17" i="15"/>
  <c r="I17" i="15" s="1"/>
  <c r="C36" i="15"/>
  <c r="I17" i="11"/>
  <c r="C17" i="15"/>
  <c r="G6" i="15"/>
  <c r="I6" i="15" s="1"/>
  <c r="C37" i="15"/>
  <c r="G2" i="15"/>
  <c r="G38" i="15"/>
  <c r="G18" i="15"/>
  <c r="I18" i="15" s="1"/>
  <c r="I12" i="15"/>
  <c r="G35" i="15"/>
  <c r="I35" i="15" s="1"/>
  <c r="H8" i="15"/>
  <c r="I8" i="15" s="1"/>
  <c r="I28" i="15"/>
  <c r="I3" i="11"/>
  <c r="C33" i="15"/>
  <c r="H34" i="15"/>
  <c r="I25" i="11"/>
  <c r="K58" i="11" l="1"/>
  <c r="I58" i="11"/>
  <c r="I59" i="11"/>
  <c r="I36" i="11"/>
  <c r="I44" i="11"/>
  <c r="I65" i="11"/>
  <c r="I40" i="11"/>
  <c r="I39" i="11"/>
  <c r="I43" i="11"/>
  <c r="I35" i="11"/>
  <c r="I71" i="11"/>
  <c r="I42" i="11"/>
  <c r="I70" i="11"/>
  <c r="I33" i="15"/>
  <c r="C30" i="15"/>
  <c r="I34" i="15"/>
  <c r="I73" i="11"/>
  <c r="I10" i="15"/>
  <c r="G43" i="15" s="1"/>
  <c r="I34" i="11"/>
  <c r="I33" i="11"/>
  <c r="I60" i="11"/>
  <c r="G31" i="15"/>
  <c r="I32" i="15"/>
  <c r="I66" i="11"/>
  <c r="I9" i="15"/>
  <c r="H31" i="15"/>
  <c r="H41" i="15" s="1"/>
  <c r="I31" i="15" l="1"/>
  <c r="I41" i="15"/>
  <c r="G42" i="15"/>
  <c r="G41" i="15"/>
  <c r="G44" i="15" l="1"/>
  <c r="D4" i="2" l="1"/>
  <c r="J14" i="11" l="1"/>
  <c r="J20" i="11"/>
  <c r="J27" i="11"/>
  <c r="J16" i="11"/>
  <c r="J25" i="11"/>
  <c r="J9" i="11"/>
  <c r="J64" i="11" s="1"/>
  <c r="J6" i="11"/>
  <c r="J8" i="11"/>
  <c r="J23" i="11"/>
  <c r="J12" i="11"/>
  <c r="J11" i="11"/>
  <c r="J4" i="11"/>
  <c r="J22" i="11"/>
  <c r="J19" i="11"/>
  <c r="J17" i="11"/>
  <c r="J3" i="11"/>
  <c r="J5" i="11"/>
  <c r="J7" i="11"/>
  <c r="J28" i="11"/>
  <c r="J13" i="11"/>
  <c r="J10" i="11"/>
  <c r="C23" i="15"/>
  <c r="D1" i="2"/>
  <c r="J60" i="11" l="1"/>
  <c r="J71" i="11"/>
  <c r="J18" i="11"/>
  <c r="J47" i="11" s="1"/>
  <c r="J39" i="11"/>
  <c r="J40" i="11"/>
  <c r="J41" i="11" s="1"/>
  <c r="J70" i="11"/>
  <c r="J43" i="11"/>
  <c r="J42" i="11"/>
  <c r="J73" i="11"/>
  <c r="J44" i="11"/>
  <c r="J67" i="11"/>
  <c r="J63" i="11"/>
  <c r="J58" i="11"/>
  <c r="J36" i="11"/>
  <c r="J65" i="11"/>
  <c r="J59" i="11"/>
  <c r="J66" i="11"/>
  <c r="J35" i="11"/>
  <c r="J21" i="11"/>
  <c r="I18" i="11"/>
  <c r="I47" i="11" s="1"/>
  <c r="J34" i="11"/>
  <c r="J33" i="11"/>
  <c r="J52" i="11" l="1"/>
  <c r="J54" i="11" s="1"/>
  <c r="J48" i="11"/>
  <c r="I21" i="11"/>
  <c r="I52" i="11" s="1"/>
  <c r="I54" i="11" s="1"/>
  <c r="J24" i="11"/>
  <c r="I48" i="11" l="1"/>
  <c r="I24" i="11"/>
  <c r="I26" i="11" s="1"/>
  <c r="I50" i="11" s="1"/>
  <c r="I72" i="11" l="1"/>
  <c r="I51" i="11"/>
  <c r="I49" i="11"/>
  <c r="J26" i="11"/>
  <c r="J72" i="11" l="1"/>
  <c r="J53" i="11" s="1"/>
  <c r="J50" i="11"/>
  <c r="J51" i="11"/>
  <c r="J49" i="11"/>
  <c r="I53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H33" authorId="0" shapeId="0" xr:uid="{CEB7FE89-217C-2B46-9510-E385195ABB01}">
      <text>
        <r>
          <rPr>
            <sz val="10"/>
            <color rgb="FF000000"/>
            <rFont val="Tahoma"/>
            <family val="2"/>
          </rPr>
          <t xml:space="preserve">Cuando son los activos a corto plazo, despues de quitar los pasivos a corto plazo
</t>
        </r>
      </text>
    </comment>
    <comment ref="H34" authorId="0" shapeId="0" xr:uid="{C1683255-272B-044B-AD17-410A02B6F9F4}">
      <text>
        <r>
          <rPr>
            <sz val="10"/>
            <color rgb="FF000000"/>
            <rFont val="Tahoma"/>
            <family val="2"/>
          </rPr>
          <t>Por un peso  corto plazo, la entidad tiene los siguientes pesos en el activo.</t>
        </r>
      </text>
    </comment>
    <comment ref="H35" authorId="0" shapeId="0" xr:uid="{8970D5C1-3498-2E45-8C7B-0BB8F5595A27}">
      <text>
        <r>
          <rPr>
            <sz val="8"/>
            <color rgb="FF000000"/>
            <rFont val="Tahoma"/>
            <family val="2"/>
          </rPr>
          <t xml:space="preserve">Los activos a corto plazo, una vez descontado el inventario, cuantos pesos tiene para cubrir los pavivos a corto plazo
</t>
        </r>
      </text>
    </comment>
    <comment ref="H36" authorId="0" shapeId="0" xr:uid="{DB051592-1FC1-A84A-9F44-28C8E10B5C91}">
      <text>
        <r>
          <rPr>
            <sz val="10"/>
            <color rgb="FF000000"/>
            <rFont val="Tahoma"/>
            <family val="2"/>
          </rPr>
          <t xml:space="preserve">Cuando de Bancos se tiene para pagar los pasivos a corto plazo
</t>
        </r>
      </text>
    </comment>
    <comment ref="H39" authorId="0" shapeId="0" xr:uid="{366826E7-28A8-0345-A065-BF5EB09CA4B9}">
      <text>
        <r>
          <rPr>
            <sz val="10"/>
            <color rgb="FF000000"/>
            <rFont val="Tahoma"/>
            <family val="2"/>
          </rPr>
          <t>Cuanto de los activos totales esta financiado por acreedores (Pasivos)</t>
        </r>
      </text>
    </comment>
    <comment ref="H40" authorId="0" shapeId="0" xr:uid="{1D40A643-C0CA-544D-BE57-326E51BE8472}">
      <text>
        <r>
          <rPr>
            <sz val="10"/>
            <color rgb="FF000000"/>
            <rFont val="Tahoma"/>
            <family val="2"/>
          </rPr>
          <t>Cuanto de los activos corrientes estan financiados por Bancos</t>
        </r>
      </text>
    </comment>
    <comment ref="H41" authorId="0" shapeId="0" xr:uid="{9F492A4D-9FBD-4947-AC6D-8988AE0F9237}">
      <text>
        <r>
          <rPr>
            <b/>
            <sz val="10"/>
            <color rgb="FF000000"/>
            <rFont val="Tahoma"/>
            <family val="2"/>
          </rPr>
          <t>Variacion de la razon de deuda</t>
        </r>
      </text>
    </comment>
    <comment ref="H42" authorId="0" shapeId="0" xr:uid="{DE8F5028-6169-2E4D-A615-E60F8E3B1839}">
      <text>
        <r>
          <rPr>
            <b/>
            <sz val="10"/>
            <color rgb="FF000000"/>
            <rFont val="Tahoma"/>
            <family val="2"/>
          </rPr>
          <t>Costo mensual de la deuda.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H43" authorId="0" shapeId="0" xr:uid="{B83CE9F8-4B4F-3E41-A00E-A7BFFE17E882}">
      <text>
        <r>
          <rPr>
            <b/>
            <sz val="10"/>
            <color rgb="FF000000"/>
            <rFont val="Tahoma"/>
            <family val="2"/>
          </rPr>
          <t>Cuanto es el pasivo sobre el patrimonio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H44" authorId="0" shapeId="0" xr:uid="{47311D0D-1644-804F-9679-FAD23EA652D0}">
      <text>
        <r>
          <rPr>
            <b/>
            <sz val="10"/>
            <color rgb="FF000000"/>
            <rFont val="Tahoma"/>
            <family val="2"/>
          </rPr>
          <t>Cuando es la cartera sobre el patrimonio</t>
        </r>
      </text>
    </comment>
    <comment ref="H50" authorId="0" shapeId="0" xr:uid="{BE3B188D-0499-0A49-8919-44B174F4FA19}">
      <text>
        <r>
          <rPr>
            <b/>
            <sz val="10"/>
            <color rgb="FF000000"/>
            <rFont val="Tahoma"/>
            <family val="2"/>
          </rPr>
          <t>Retorno sobre los activos, se espera que minimo sea del 5%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H51" authorId="0" shapeId="0" xr:uid="{20D1368D-A412-F240-A8EA-75E99FC931A4}">
      <text>
        <r>
          <rPr>
            <b/>
            <sz val="10"/>
            <color rgb="FF000000"/>
            <rFont val="Tahoma"/>
            <family val="2"/>
          </rPr>
          <t>Retorno sobre la inversion en el patrimonio, siempre es mayor.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H52" authorId="0" shapeId="0" xr:uid="{A0839EFD-F69E-FA44-ADB3-5570DDBD29C2}">
      <text>
        <r>
          <rPr>
            <sz val="10"/>
            <color rgb="FF000000"/>
            <rFont val="Calibri"/>
            <family val="2"/>
            <scheme val="minor"/>
          </rPr>
          <t xml:space="preserve">El beneficio operativo después de impuesto, </t>
        </r>
        <r>
          <rPr>
            <sz val="10"/>
            <color rgb="FF000000"/>
            <rFont val="Calibri"/>
            <family val="2"/>
            <scheme val="minor"/>
          </rPr>
          <t xml:space="preserve">
</t>
        </r>
        <r>
          <rPr>
            <sz val="10"/>
            <color rgb="FF000000"/>
            <rFont val="Tahoma"/>
            <family val="2"/>
          </rPr>
          <t>(Beneficio operativo sin deuda tributaria)</t>
        </r>
      </text>
    </comment>
    <comment ref="H53" authorId="0" shapeId="0" xr:uid="{4CABBB00-9F7C-CF4E-9512-6E07198D24A7}">
      <text>
        <r>
          <rPr>
            <sz val="10"/>
            <color rgb="FF000000"/>
            <rFont val="Calibri"/>
            <family val="2"/>
          </rPr>
          <t>Costo promedio ponderado</t>
        </r>
      </text>
    </comment>
    <comment ref="H54" authorId="0" shapeId="0" xr:uid="{BAEE2DB5-D45C-4445-AD83-63CA0C6B31B2}">
      <text>
        <r>
          <rPr>
            <b/>
            <sz val="10"/>
            <color rgb="FF000000"/>
            <rFont val="Tahoma"/>
            <family val="2"/>
          </rPr>
          <t xml:space="preserve">Rentabilidad de los activos. </t>
        </r>
      </text>
    </comment>
  </commentList>
</comments>
</file>

<file path=xl/sharedStrings.xml><?xml version="1.0" encoding="utf-8"?>
<sst xmlns="http://schemas.openxmlformats.org/spreadsheetml/2006/main" count="1741" uniqueCount="579">
  <si>
    <t>Cuenta</t>
  </si>
  <si>
    <t>PUC</t>
  </si>
  <si>
    <t>Pasivo</t>
  </si>
  <si>
    <t>Patrimonio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</si>
  <si>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</si>
  <si>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</si>
  <si>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</si>
  <si>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</si>
  <si>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</si>
  <si>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</si>
  <si>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</si>
  <si>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</si>
  <si>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</si>
  <si>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</si>
  <si>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</si>
  <si>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</si>
  <si>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Otros</t>
  </si>
  <si>
    <t>ENERO</t>
  </si>
  <si>
    <t xml:space="preserve">      NUEVO SALDO</t>
  </si>
  <si>
    <t xml:space="preserve">       CREDITOS       </t>
  </si>
  <si>
    <t xml:space="preserve">        DEBITOS       </t>
  </si>
  <si>
    <t xml:space="preserve">     SALDO INICIAL    </t>
  </si>
  <si>
    <t xml:space="preserve">    D E S C R I P C I O N   </t>
  </si>
  <si>
    <t xml:space="preserve">  CUENTA </t>
  </si>
  <si>
    <t>FEBRERO</t>
  </si>
  <si>
    <t>Clientes</t>
  </si>
  <si>
    <t>Leasing de Occidente</t>
  </si>
  <si>
    <t>Rentabilidad</t>
  </si>
  <si>
    <t>Activo Corriente</t>
  </si>
  <si>
    <t>Pasivo Corriente</t>
  </si>
  <si>
    <t>Inventario</t>
  </si>
  <si>
    <t>Capital de trabajo</t>
  </si>
  <si>
    <t>Liquidez</t>
  </si>
  <si>
    <t>Activo</t>
  </si>
  <si>
    <t>Deuda de activos</t>
  </si>
  <si>
    <t>Razón de deuda financiera a activos</t>
  </si>
  <si>
    <t>Obligación financiera</t>
  </si>
  <si>
    <t>Crecimiento/reducción deuda financiera (%)</t>
  </si>
  <si>
    <t>Costo implícito deuda financiera (%)</t>
  </si>
  <si>
    <t>Razón de deuda a patrimonio</t>
  </si>
  <si>
    <t>Costos de venta</t>
  </si>
  <si>
    <t>Gasto no operacionales</t>
  </si>
  <si>
    <t>Gasto de venta</t>
  </si>
  <si>
    <t>Gastos por depreciación</t>
  </si>
  <si>
    <t>Ingresos operacionales</t>
  </si>
  <si>
    <t>ROE</t>
  </si>
  <si>
    <t>ROA</t>
  </si>
  <si>
    <t>Margen bruto</t>
  </si>
  <si>
    <t>Margen operacional</t>
  </si>
  <si>
    <t>Margen neto</t>
  </si>
  <si>
    <t>Gasto por impuesto</t>
  </si>
  <si>
    <t>Ingresos no operacionales</t>
  </si>
  <si>
    <t>Utilidad bruta</t>
  </si>
  <si>
    <t>Gasto de adminitración</t>
  </si>
  <si>
    <t>Utilidad operacional (EBIT)</t>
  </si>
  <si>
    <t>Utilidad antes de impuesto</t>
  </si>
  <si>
    <t>Utilidad neta</t>
  </si>
  <si>
    <t>Inventarios</t>
  </si>
  <si>
    <t>Proveedores</t>
  </si>
  <si>
    <t>Crecimiento</t>
  </si>
  <si>
    <t>Crecimiento vtas.</t>
  </si>
  <si>
    <t>% gtos adm. / vtas.</t>
  </si>
  <si>
    <t>% gtos. vtas. / vtas.</t>
  </si>
  <si>
    <t>% costo vta. / vtas.</t>
  </si>
  <si>
    <t>% PPyE</t>
  </si>
  <si>
    <t>Propiedades planta y equipo</t>
  </si>
  <si>
    <t>WACC (CONTABLE)</t>
  </si>
  <si>
    <t>Estructura de capital - Pasivo</t>
  </si>
  <si>
    <t>Estructura de capital - Patrimonio</t>
  </si>
  <si>
    <t>Costo de capital - Ke</t>
  </si>
  <si>
    <t>Costo de la deuda - Kd</t>
  </si>
  <si>
    <t>Apalancamiento</t>
  </si>
  <si>
    <t>Concepto</t>
  </si>
  <si>
    <t>Ingresos</t>
  </si>
  <si>
    <t>ACTIVIDAD</t>
  </si>
  <si>
    <t>Clientes (Cartera)</t>
  </si>
  <si>
    <t>Gastos financieros (intereses)</t>
  </si>
  <si>
    <t>Efectivo y equivalentes</t>
  </si>
  <si>
    <t>Razon de efectivo</t>
  </si>
  <si>
    <t>Relación de cartera a patrimonio</t>
  </si>
  <si>
    <t>NOPAT</t>
  </si>
  <si>
    <t>RONA</t>
  </si>
  <si>
    <t>Activo corriente - Pasivo corriente</t>
  </si>
  <si>
    <t>Activo financiero  /pasivo corriente</t>
  </si>
  <si>
    <t>Indicador es este mes dividido en el mes atenterior - 1</t>
  </si>
  <si>
    <t>Gastos financieros / obligacion financiera</t>
  </si>
  <si>
    <t>Total pasivo divido total patrimonio</t>
  </si>
  <si>
    <t>Total cartera  divido total patrimonio</t>
  </si>
  <si>
    <t>Utilidad bruta/Ingresos</t>
  </si>
  <si>
    <t>Utilidad operacional/ingresos</t>
  </si>
  <si>
    <t>Utilidad neta/ingresos</t>
  </si>
  <si>
    <t>Utilidad neta/total de activos</t>
  </si>
  <si>
    <t>Utilidad neta/total de patrimonio</t>
  </si>
  <si>
    <t>(Estructura de capital *(Kd*(1-33%))+(Estructura de capital * Ke)</t>
  </si>
  <si>
    <t>NOPAT/(total de activo - proveedor)</t>
  </si>
  <si>
    <t>Utilidad operacional - impuestos - (Gastos financieros* 33%)</t>
  </si>
  <si>
    <t xml:space="preserve">Ventas sobre cartera </t>
  </si>
  <si>
    <t>Inventario sobre costo de venta</t>
  </si>
  <si>
    <t>Proveedores sobre costo de venta</t>
  </si>
  <si>
    <t>Crecimiento de ventas de un periodo a otro</t>
  </si>
  <si>
    <t>Crecimiento de PPyE de un periodo a otro</t>
  </si>
  <si>
    <t>Pasivo/(Pasivo+ Patrimonio)</t>
  </si>
  <si>
    <t>Capital/(Pasivo+ Patrimonio)</t>
  </si>
  <si>
    <t>Intereses/Pasivo</t>
  </si>
  <si>
    <t>Utilidad/Patrimonio</t>
  </si>
  <si>
    <t xml:space="preserve">CAJA                                              </t>
  </si>
  <si>
    <t xml:space="preserve">CAJA GENERAL                                      </t>
  </si>
  <si>
    <t xml:space="preserve">CAJA MENOR BOGOTA                                 </t>
  </si>
  <si>
    <t xml:space="preserve">MONEDA EXTRAJERA DOLARES                          </t>
  </si>
  <si>
    <t xml:space="preserve">BANCOS                                            </t>
  </si>
  <si>
    <t xml:space="preserve">MONEDA NACIONAL                                   </t>
  </si>
  <si>
    <t xml:space="preserve">CUENTAS DE AHORROS                                </t>
  </si>
  <si>
    <t xml:space="preserve">FIDEICOMISOS                                      </t>
  </si>
  <si>
    <t xml:space="preserve">ALIANZA FIDUCIARIA 130165090                      </t>
  </si>
  <si>
    <t xml:space="preserve">DEUDORES                                          </t>
  </si>
  <si>
    <t xml:space="preserve">CLIENTES                                          </t>
  </si>
  <si>
    <t xml:space="preserve">CLIENTES NACIONALES                               </t>
  </si>
  <si>
    <t xml:space="preserve">CLIENTES DEL EXTERIOR                             </t>
  </si>
  <si>
    <t xml:space="preserve">ANTICIPOS Y AVANCES                               </t>
  </si>
  <si>
    <t xml:space="preserve">ANTICIPOS A PROVEEDORES                           </t>
  </si>
  <si>
    <t xml:space="preserve">ANTICIPO NOMINA PAEF                              </t>
  </si>
  <si>
    <t xml:space="preserve">ANTICIPO DE IMPUESTOS Y CONTRIBUCIONES O SALDOS A </t>
  </si>
  <si>
    <t xml:space="preserve">RETENCION EN LA FUENTE                            </t>
  </si>
  <si>
    <t xml:space="preserve">SALDO A FAVOR IMPTO RENTA Y COMPLEMENTARIOS       </t>
  </si>
  <si>
    <t xml:space="preserve">RTEFTE POR SERVICIOS                              </t>
  </si>
  <si>
    <t xml:space="preserve">RTEFTE SOBRE RENDIMIENTOS                         </t>
  </si>
  <si>
    <t xml:space="preserve">HONORARIOS                                        </t>
  </si>
  <si>
    <t xml:space="preserve">VENTAS 2.5%                                       </t>
  </si>
  <si>
    <t xml:space="preserve">SERVICIOS 8%                                      </t>
  </si>
  <si>
    <t xml:space="preserve">I V A  RETENIDO                                   </t>
  </si>
  <si>
    <t xml:space="preserve">I C A  RETENIDO                                   </t>
  </si>
  <si>
    <t xml:space="preserve">SOB. EN LIQ. PRIV.D' IMPUESTOS                    </t>
  </si>
  <si>
    <t xml:space="preserve">AUTORETENCION RENTA AÑO 2017                      </t>
  </si>
  <si>
    <t xml:space="preserve">ICA 9.66/100                                      </t>
  </si>
  <si>
    <t xml:space="preserve">ANTICIPO RENTA ÑAO 2018                           </t>
  </si>
  <si>
    <t xml:space="preserve">CUENTAS POR COBRAR A TRABAJADORES                 </t>
  </si>
  <si>
    <t xml:space="preserve">CTAS X COB.  A TRABAJADORES                       </t>
  </si>
  <si>
    <t xml:space="preserve">DEUDORES VARIOS                                   </t>
  </si>
  <si>
    <t xml:space="preserve">OTRAS CUENTAS POR COBRAR                          </t>
  </si>
  <si>
    <t xml:space="preserve">DEUDAS DE DIFICIL COBRO                           </t>
  </si>
  <si>
    <t xml:space="preserve">PROVISIONES                                       </t>
  </si>
  <si>
    <t xml:space="preserve">PROVISION CLIENTES                                </t>
  </si>
  <si>
    <t xml:space="preserve">INVENTARIO                                        </t>
  </si>
  <si>
    <t xml:space="preserve">MATERIA PRIMA                                     </t>
  </si>
  <si>
    <t xml:space="preserve">INVENTARIO DE MATERIA PRIMA                       </t>
  </si>
  <si>
    <t xml:space="preserve">INVENTARIO MATERIA PRIMA NACIONAL                 </t>
  </si>
  <si>
    <t xml:space="preserve">MATERIA PRIMA COSTO                               </t>
  </si>
  <si>
    <t xml:space="preserve">PRODUCTOS EN PROCESO                              </t>
  </si>
  <si>
    <t xml:space="preserve">INVENTARIO DE PRODUCTO EN PROCESO                 </t>
  </si>
  <si>
    <t xml:space="preserve">PRODUCTOS TERMINADOS                              </t>
  </si>
  <si>
    <t xml:space="preserve">INVENTARIO DE PRODUCTO TERMINADO                  </t>
  </si>
  <si>
    <t xml:space="preserve">MERCANCIAS NO FABRICADAS POR LA EMPRESA           </t>
  </si>
  <si>
    <t xml:space="preserve">INVENTARIO EN TRANSITO                            </t>
  </si>
  <si>
    <t xml:space="preserve">INVENTARIO DE EQUIPOS Y REPUESTOS                 </t>
  </si>
  <si>
    <t xml:space="preserve">MERCANCIAS EN TRANSITO                            </t>
  </si>
  <si>
    <t xml:space="preserve">PROPIEDADES PLANTA Y EQUIPO                       </t>
  </si>
  <si>
    <t xml:space="preserve">TERRENOS                                          </t>
  </si>
  <si>
    <t xml:space="preserve">URBANOS                                           </t>
  </si>
  <si>
    <t xml:space="preserve">CONSTRUCCIONES Y EDIFICACIONES                    </t>
  </si>
  <si>
    <t xml:space="preserve">BODEGAS                                           </t>
  </si>
  <si>
    <t xml:space="preserve">CALLE 12A 44-98                                   </t>
  </si>
  <si>
    <t xml:space="preserve">AJUSTES POR INFLACION                             </t>
  </si>
  <si>
    <t xml:space="preserve">MAQUINARIA Y EQUIPO                               </t>
  </si>
  <si>
    <t xml:space="preserve">EQUIPO DE OFICINA                                 </t>
  </si>
  <si>
    <t xml:space="preserve">MUEBLES Y ENSERES                                 </t>
  </si>
  <si>
    <t xml:space="preserve">MUEBLES DE OFICINA CONT LEASING                   </t>
  </si>
  <si>
    <t xml:space="preserve">EQUIPO DE COMPUTO                                 </t>
  </si>
  <si>
    <t xml:space="preserve">5 VOSTRO460 DISEÑO CON ACCESORIOS                 </t>
  </si>
  <si>
    <t xml:space="preserve">EQUIPOS DE COMPUTACION Y COMUNICACION             </t>
  </si>
  <si>
    <t xml:space="preserve">FLOTA Y EQUIPO DE TRANSPORTE                      </t>
  </si>
  <si>
    <t xml:space="preserve">AUTOS CAMIONETAS Y CAMPEROS                       </t>
  </si>
  <si>
    <t xml:space="preserve">DEPRECIACION ACUMULADA                            </t>
  </si>
  <si>
    <t xml:space="preserve">FLOTA Y EQUIPO FLUVIAL Y/O MARITIMO               </t>
  </si>
  <si>
    <t xml:space="preserve">INTANGIBLES                                       </t>
  </si>
  <si>
    <t xml:space="preserve">LICENCIAS                                         </t>
  </si>
  <si>
    <t xml:space="preserve">LICENCIA SOFTWARE                                 </t>
  </si>
  <si>
    <t xml:space="preserve">DEPRECIACION Y/O AMORTIZACION ACUMULADA           </t>
  </si>
  <si>
    <t xml:space="preserve">LICENCIA SOFTWARW                                 </t>
  </si>
  <si>
    <t xml:space="preserve">PROVEEDORES                                       </t>
  </si>
  <si>
    <t xml:space="preserve">NACIONALES                                        </t>
  </si>
  <si>
    <t xml:space="preserve">PROVEEDORES NACIONALES                            </t>
  </si>
  <si>
    <t xml:space="preserve">DEL EXTERIOR                                      </t>
  </si>
  <si>
    <t xml:space="preserve">PROVEEDORES DEL EXTERIOR                          </t>
  </si>
  <si>
    <t xml:space="preserve">PROVEED. EXT                                      </t>
  </si>
  <si>
    <t xml:space="preserve">CUENTAS POR PAGAR                                 </t>
  </si>
  <si>
    <t xml:space="preserve">COSTOS Y GASTOS POR PAGAR                         </t>
  </si>
  <si>
    <t xml:space="preserve">SERVICIOS ADUANEROS                               </t>
  </si>
  <si>
    <t xml:space="preserve">OTROS                                             </t>
  </si>
  <si>
    <t xml:space="preserve">PROVISION INV POR FACTURAR                        </t>
  </si>
  <si>
    <t xml:space="preserve">DEUDAS CON ACCIONISTAS O SOCIOS                   </t>
  </si>
  <si>
    <t xml:space="preserve">SOCIOS                                            </t>
  </si>
  <si>
    <t xml:space="preserve">RETE POR SALARIOS                                 </t>
  </si>
  <si>
    <t xml:space="preserve">RETENCION EN LA FUENTE POR HONORARIOS             </t>
  </si>
  <si>
    <t xml:space="preserve">HONORARIOS 11%                                    </t>
  </si>
  <si>
    <t xml:space="preserve">RETENCION EN LA FUENTE POR SERVICIOS              </t>
  </si>
  <si>
    <t xml:space="preserve">SERVICIOS GENERALES  6%                           </t>
  </si>
  <si>
    <t xml:space="preserve">SERVICIOS 4%                                      </t>
  </si>
  <si>
    <t xml:space="preserve">SERVICIOS TEMPORALES 1%                           </t>
  </si>
  <si>
    <t xml:space="preserve">RESTAURANTES Y HOTELES 3.5%                       </t>
  </si>
  <si>
    <t xml:space="preserve">SERVICIOS 2%                                      </t>
  </si>
  <si>
    <t xml:space="preserve">RETENCION EN LA FUENTE SOBRE ARRENDAMIENTOS       </t>
  </si>
  <si>
    <t xml:space="preserve">ARREND DE BIENES RAICES 3.5%                      </t>
  </si>
  <si>
    <t xml:space="preserve">COMBUSTIBLES 0.1%                                 </t>
  </si>
  <si>
    <t xml:space="preserve">RTE FTE COMPRAS 2.5%                              </t>
  </si>
  <si>
    <t xml:space="preserve">RETENCION EN LA FUENTE POR PAGAR                  </t>
  </si>
  <si>
    <t xml:space="preserve">IMPUESTO DE INDUSTRIA Y COMERCIO RETENIDO         </t>
  </si>
  <si>
    <t xml:space="preserve">IMPUESTO A LAS VENTAS RETENIDO                    </t>
  </si>
  <si>
    <t xml:space="preserve">IMPT IND Y CCIO RETENIDO                          </t>
  </si>
  <si>
    <t xml:space="preserve">RETE IVA REGIMEN SIMPLE                           </t>
  </si>
  <si>
    <t xml:space="preserve">TARIFA 6.9 X 1000                                 </t>
  </si>
  <si>
    <t xml:space="preserve">RETEIVA SERVICIOS                                 </t>
  </si>
  <si>
    <t xml:space="preserve">TARIFA 9.66X1000                                  </t>
  </si>
  <si>
    <t xml:space="preserve">TARIFA 11.04 X 1000                               </t>
  </si>
  <si>
    <t xml:space="preserve">TARIFA 13.80 X 1000                               </t>
  </si>
  <si>
    <t xml:space="preserve">RETENCIONES Y AP. DE NOMINA                       </t>
  </si>
  <si>
    <t xml:space="preserve">FONDOS DE SALUD                                   </t>
  </si>
  <si>
    <t xml:space="preserve">COMPENSAR E.P.S.                                  </t>
  </si>
  <si>
    <t xml:space="preserve">E.P.S. FAMISANAR                                  </t>
  </si>
  <si>
    <t xml:space="preserve">E.P.S. SANITAS                                    </t>
  </si>
  <si>
    <t xml:space="preserve">SALUD TOTAL E.P.S.                                </t>
  </si>
  <si>
    <t xml:space="preserve">CAFESALUD                                         </t>
  </si>
  <si>
    <t xml:space="preserve">SUSALUD                                           </t>
  </si>
  <si>
    <t xml:space="preserve">ALIANZA EPS SAS                                   </t>
  </si>
  <si>
    <t xml:space="preserve">NUEVA EPS S.A.                                    </t>
  </si>
  <si>
    <t xml:space="preserve">APORTES A ADIMISTRADORAS DE RIESGOS PROFESIONALES </t>
  </si>
  <si>
    <t xml:space="preserve">SURATEP                                           </t>
  </si>
  <si>
    <t xml:space="preserve">APORTES AL I.CB.F. SENA Y CAJAS DE COMPENSACION   </t>
  </si>
  <si>
    <t xml:space="preserve">ACREEDORES VARIOS                                 </t>
  </si>
  <si>
    <t xml:space="preserve">FONDOS DE PENSIONES                               </t>
  </si>
  <si>
    <t xml:space="preserve">PROTECCION PENSIONES Y CESANTIAS                  </t>
  </si>
  <si>
    <t xml:space="preserve">COLFONDOS PENSIONES Y CESANTIAS                   </t>
  </si>
  <si>
    <t xml:space="preserve">COLPENSIONES                                      </t>
  </si>
  <si>
    <t xml:space="preserve">PORVENIR PENSIONES Y CESANTIAS                    </t>
  </si>
  <si>
    <t xml:space="preserve">IMPUESTOS GRAVAMENES Y TASAS                      </t>
  </si>
  <si>
    <t xml:space="preserve">DE RENTA Y COMPLEMENTARIOS                        </t>
  </si>
  <si>
    <t xml:space="preserve">VIGENCIA FISCAL CORRIENTE                         </t>
  </si>
  <si>
    <t xml:space="preserve">IMPUESTOS SOBRE LAS VENTAS                        </t>
  </si>
  <si>
    <t xml:space="preserve">IMPUESTO SOBRE LAS VENTAS POR PAGAR               </t>
  </si>
  <si>
    <t xml:space="preserve">IVA 5%                                            </t>
  </si>
  <si>
    <t xml:space="preserve">IMP DTABLE COMPRAS 19%                            </t>
  </si>
  <si>
    <t xml:space="preserve">IMP DTABLE SERVICIOS 19%                          </t>
  </si>
  <si>
    <t xml:space="preserve">IMP DTABLE IMPOORTACIONES 19%                     </t>
  </si>
  <si>
    <t xml:space="preserve">IVA GENERADO VENTAS 19%                           </t>
  </si>
  <si>
    <t xml:space="preserve">IVA DEV SER Y COMPRAS 19%                         </t>
  </si>
  <si>
    <t xml:space="preserve">DE INDUSTRIA Y COMERCIO                           </t>
  </si>
  <si>
    <t xml:space="preserve">IMPTO. DE IND. Y CCIO. VIGENCIA FISCAL CORRIENTE  </t>
  </si>
  <si>
    <t xml:space="preserve">OBLIGACIONES LABORALES                            </t>
  </si>
  <si>
    <t xml:space="preserve">SALARIOS POR PAGAR                                </t>
  </si>
  <si>
    <t xml:space="preserve">CESANTIAS CONSOLIDADAS                            </t>
  </si>
  <si>
    <t xml:space="preserve">CESANTIAS CONSOLIDADAS POR PAGAR                  </t>
  </si>
  <si>
    <t xml:space="preserve">INTERESES SOBRE CESANTIAS                         </t>
  </si>
  <si>
    <t xml:space="preserve">VACACIONES CONSOLIDADAS                           </t>
  </si>
  <si>
    <t xml:space="preserve">2011 LEY 50 DE 1990 Y NORMAS POSTERIORES          </t>
  </si>
  <si>
    <t xml:space="preserve">VACACIONES POR PAGAR                              </t>
  </si>
  <si>
    <t xml:space="preserve">BENEFICIOS EMPLEADOS                              </t>
  </si>
  <si>
    <t xml:space="preserve">CESANTIAS                                         </t>
  </si>
  <si>
    <t xml:space="preserve">INTERESES DE CESANTIAS                            </t>
  </si>
  <si>
    <t xml:space="preserve">VACACIONES                                        </t>
  </si>
  <si>
    <t xml:space="preserve">PRIMA DE SERVICIOS                                </t>
  </si>
  <si>
    <t xml:space="preserve">IMPUESTOS DIFERIDOS                               </t>
  </si>
  <si>
    <t xml:space="preserve">IMPUESTO DIFERIDOS                                </t>
  </si>
  <si>
    <t xml:space="preserve">IMPUESTO DE RENTA DIFERIDO                        </t>
  </si>
  <si>
    <t xml:space="preserve">OTROS PASIVOS                                     </t>
  </si>
  <si>
    <t xml:space="preserve">ANTICIPOS Y AVANCES RECIBIDOS                     </t>
  </si>
  <si>
    <t xml:space="preserve">EMBARGOS JUDICIALES                               </t>
  </si>
  <si>
    <t xml:space="preserve">DEPOSITOS JUDICIALES                              </t>
  </si>
  <si>
    <t xml:space="preserve">CAPITAL SOCIAL                                    </t>
  </si>
  <si>
    <t xml:space="preserve">CAPITAL SUSCRITO Y PAGADO                         </t>
  </si>
  <si>
    <t xml:space="preserve">CAPITAL AUTORIZADO                                </t>
  </si>
  <si>
    <t xml:space="preserve">CAPITAL SUSCRITO POR COBRAR (DB)                  </t>
  </si>
  <si>
    <t xml:space="preserve">RESERVAS                                          </t>
  </si>
  <si>
    <t xml:space="preserve">RESERVAS OBLIGATORIAS                             </t>
  </si>
  <si>
    <t xml:space="preserve">RESERVA LEGAL                                     </t>
  </si>
  <si>
    <t xml:space="preserve">RESULTADOS DE EJERCICIOS ANTERIORES               </t>
  </si>
  <si>
    <t xml:space="preserve">UTILIDADES O EXCEDENTES ACUMULADOS                </t>
  </si>
  <si>
    <t xml:space="preserve">UTILIDAD AÑO 2000                                 </t>
  </si>
  <si>
    <t xml:space="preserve">UTILIDAD AÑO 2001                                 </t>
  </si>
  <si>
    <t xml:space="preserve">UTILIDAD A¥O 2002                                 </t>
  </si>
  <si>
    <t xml:space="preserve">UTILIDAD A¥O 2003                                 </t>
  </si>
  <si>
    <t xml:space="preserve">UTILIDAD AÑO 2004                                 </t>
  </si>
  <si>
    <t xml:space="preserve">UTILIDAD AÑO 2005                                 </t>
  </si>
  <si>
    <t xml:space="preserve">UTILIDAD AÑO 2006                                 </t>
  </si>
  <si>
    <t xml:space="preserve">UTILIDAD AÑO 2007                                 </t>
  </si>
  <si>
    <t xml:space="preserve">UTILIDAD AÑO 2008                                 </t>
  </si>
  <si>
    <t xml:space="preserve">UTILIDAD AÑO 2009                                 </t>
  </si>
  <si>
    <t xml:space="preserve">UTILIDAD AÑO 2010                                 </t>
  </si>
  <si>
    <t xml:space="preserve">UTILIDAD AÑO 2013                                 </t>
  </si>
  <si>
    <t xml:space="preserve">UTILIDAD AÑO 2014                                 </t>
  </si>
  <si>
    <t xml:space="preserve">UTILIDAD AÑO 2015                                 </t>
  </si>
  <si>
    <t xml:space="preserve">UTILIDAD AÑO 2016                                 </t>
  </si>
  <si>
    <t xml:space="preserve">UTILIDAD AÑO 2017                                 </t>
  </si>
  <si>
    <t xml:space="preserve">UTILIDAD AÑO 2018                                 </t>
  </si>
  <si>
    <t xml:space="preserve">UTILIDAD AÑO 2019                                 </t>
  </si>
  <si>
    <t xml:space="preserve">PERDIDAS ACUMULADAS                               </t>
  </si>
  <si>
    <t xml:space="preserve">PERDIDAS AÑO 2011                                 </t>
  </si>
  <si>
    <t xml:space="preserve">PERDIDA AÑO 2014                                  </t>
  </si>
  <si>
    <t xml:space="preserve">AJUSTES DE OPCION POR PRIMERA VEZ                 </t>
  </si>
  <si>
    <t xml:space="preserve">OPERACIONALES                                     </t>
  </si>
  <si>
    <t xml:space="preserve">COMERCIO AL POR MAYOR Y AL  POR MENOR             </t>
  </si>
  <si>
    <t xml:space="preserve">INDUSTRIA MANUFACTURERA                           </t>
  </si>
  <si>
    <t xml:space="preserve">COMERCIO MATERIA PRIMA NACIONAL                   </t>
  </si>
  <si>
    <t xml:space="preserve">VENTA PRODUCTO TERMINADO NACIONAL                 </t>
  </si>
  <si>
    <t xml:space="preserve">COMERCIO MATERIA PRIMA IMPORTADA                  </t>
  </si>
  <si>
    <t xml:space="preserve">ACTIVIDADES CONEXAS                               </t>
  </si>
  <si>
    <t xml:space="preserve">MANTENIMIENTO Y REPARACION DE MAQUINARIA Y EQUIPO </t>
  </si>
  <si>
    <t xml:space="preserve">DEVOLUCIONES EN VENTAS (DB)                       </t>
  </si>
  <si>
    <t xml:space="preserve">DEVOL. MATERIA PRIMA IMPORTADA                    </t>
  </si>
  <si>
    <t xml:space="preserve">NO OPERACIONALES                                  </t>
  </si>
  <si>
    <t xml:space="preserve">OTRAS VENTAS                                      </t>
  </si>
  <si>
    <t xml:space="preserve">DEVOLUCIONES REBAJAS Y DESCUENTOS (DB)            </t>
  </si>
  <si>
    <t xml:space="preserve">FINANCIEROS                                       </t>
  </si>
  <si>
    <t xml:space="preserve">EN VENTA DE EQUIPOS Y REPUESTOS                   </t>
  </si>
  <si>
    <t xml:space="preserve">INTERESES FINANCIEROS                             </t>
  </si>
  <si>
    <t xml:space="preserve">DEVOL. MATERIA PRIMA NACIONAL                     </t>
  </si>
  <si>
    <t xml:space="preserve">INTERES PRESUNTOS                                 </t>
  </si>
  <si>
    <t xml:space="preserve">DIFERENCIA EN CAMBIO                              </t>
  </si>
  <si>
    <t xml:space="preserve">SERRVICIOS                                        </t>
  </si>
  <si>
    <t xml:space="preserve">FLETES                                            </t>
  </si>
  <si>
    <t xml:space="preserve">RECUPERACIONES                                    </t>
  </si>
  <si>
    <t xml:space="preserve">DESCUENTOS CONCEDIDOS                             </t>
  </si>
  <si>
    <t xml:space="preserve">INDEMINIZACIONES                                  </t>
  </si>
  <si>
    <t xml:space="preserve">POR INCAPACIDADES                                 </t>
  </si>
  <si>
    <t xml:space="preserve">DEVOL. PRODUCTO TERMINADO NACIONAL                </t>
  </si>
  <si>
    <t xml:space="preserve">DIVERSOS                                          </t>
  </si>
  <si>
    <t xml:space="preserve">AJUSTE AL PESO                                    </t>
  </si>
  <si>
    <t>Gastos</t>
  </si>
  <si>
    <t xml:space="preserve">GASTOS DE ADMINISTRACION                          </t>
  </si>
  <si>
    <t xml:space="preserve">GASTOS DE PERSONAL                                </t>
  </si>
  <si>
    <t xml:space="preserve">SUELDOS DE PERSONAL                               </t>
  </si>
  <si>
    <t xml:space="preserve">DESCUENTOS COMERCIALES CONDICIONADOS              </t>
  </si>
  <si>
    <t xml:space="preserve">HORAS EXTRAS Y RECARGOS                           </t>
  </si>
  <si>
    <t xml:space="preserve">COMISIONES                                        </t>
  </si>
  <si>
    <t xml:space="preserve">SUBVENCIONES                                      </t>
  </si>
  <si>
    <t xml:space="preserve">REINTEGRO DE OTROS COSTOS Y GASTOS                </t>
  </si>
  <si>
    <t xml:space="preserve">INCAPACIDADES                                     </t>
  </si>
  <si>
    <t xml:space="preserve">AUXILIO DE TRANSPORTE                             </t>
  </si>
  <si>
    <t xml:space="preserve">AUXILIOS                                          </t>
  </si>
  <si>
    <t xml:space="preserve">APORTES ADMINISTRADORAS DE RIESGOS PROFESIONALES  </t>
  </si>
  <si>
    <t xml:space="preserve">APORTES SALUD                                     </t>
  </si>
  <si>
    <t xml:space="preserve">APORTES PENSION                                   </t>
  </si>
  <si>
    <t xml:space="preserve">PENSIONES Y CESANTIAS PROTECCION S.A.             </t>
  </si>
  <si>
    <t xml:space="preserve">INSTITUTO DE SEGURO SOCIAL                        </t>
  </si>
  <si>
    <t xml:space="preserve">PENSIONES Y CESANTIAS PORVENIR                    </t>
  </si>
  <si>
    <t xml:space="preserve">APORTES CAJA DE COMPENSACION FAMILIAR             </t>
  </si>
  <si>
    <t xml:space="preserve">APORTES AL I.C.B.F.                               </t>
  </si>
  <si>
    <t xml:space="preserve">APORTES AL SENA                                   </t>
  </si>
  <si>
    <t xml:space="preserve">GASTOS MEDICOS Y DROGAS                           </t>
  </si>
  <si>
    <t xml:space="preserve">REVISORIA FISCAL                                  </t>
  </si>
  <si>
    <t xml:space="preserve">ASESORIA JURIDICA                                 </t>
  </si>
  <si>
    <t xml:space="preserve">DOTACION Y SUMINISTRO A TRABAJADORES              </t>
  </si>
  <si>
    <t xml:space="preserve">ASESORIA TECNICA                                  </t>
  </si>
  <si>
    <t xml:space="preserve">ASESORIA EQUIPOS DE COMPUTO                       </t>
  </si>
  <si>
    <t xml:space="preserve">GESTION DE SEGURIDAD Y SALUD                      </t>
  </si>
  <si>
    <t xml:space="preserve">ARRENDAMIENTOS                                    </t>
  </si>
  <si>
    <t xml:space="preserve">ARRIENDO DE CONSTRUCCIONES Y EDIFICACIONES        </t>
  </si>
  <si>
    <t xml:space="preserve">SERVICIOS                                         </t>
  </si>
  <si>
    <t xml:space="preserve">ASEO Y VIGILANCIA                                 </t>
  </si>
  <si>
    <t xml:space="preserve">TEMPORALES                                        </t>
  </si>
  <si>
    <t xml:space="preserve">ASISTENCIA TECNICA                                </t>
  </si>
  <si>
    <t xml:space="preserve">ENERGIA ELECTRICA                                 </t>
  </si>
  <si>
    <t xml:space="preserve">TELEFONO                                          </t>
  </si>
  <si>
    <t xml:space="preserve">IMPUESTOS                                         </t>
  </si>
  <si>
    <t xml:space="preserve">IMPUESTO DE INDUSTRIA Y COMERCIO                  </t>
  </si>
  <si>
    <t xml:space="preserve">PAGINA INTERNET                                   </t>
  </si>
  <si>
    <t xml:space="preserve">GASTOS LEGALES                                    </t>
  </si>
  <si>
    <t xml:space="preserve">NOTARIALES                                        </t>
  </si>
  <si>
    <t xml:space="preserve">CONTRIBUCIONES Y AFILIACIONES                     </t>
  </si>
  <si>
    <t xml:space="preserve">ADECUACION E INSTALACION                          </t>
  </si>
  <si>
    <t xml:space="preserve">AFILIACIONES Y SOSTENIMIENTO                      </t>
  </si>
  <si>
    <t xml:space="preserve">REPARACIONES LOCATIVAS                            </t>
  </si>
  <si>
    <t xml:space="preserve">SEGUROS                                           </t>
  </si>
  <si>
    <t xml:space="preserve">DEPRECIACIONES                                    </t>
  </si>
  <si>
    <t xml:space="preserve">EQUIPO DE COMPUTACION Y COMUNICACION              </t>
  </si>
  <si>
    <t xml:space="preserve">ACUEDUCTO Y ALCANTARILLADO                        </t>
  </si>
  <si>
    <t xml:space="preserve">LIBROS SUSCRIPCIONES PERIODICOS Y REVISTAS        </t>
  </si>
  <si>
    <t xml:space="preserve">ASEO Y CAFETERIA                                  </t>
  </si>
  <si>
    <t xml:space="preserve">IMPUESTO A LA PROPIEDAD RAIZ - PREDIAL            </t>
  </si>
  <si>
    <t xml:space="preserve">UTILES PAPELERIA Y FOTOCOPIAS                     </t>
  </si>
  <si>
    <t xml:space="preserve">CORREO PORTES Y TELEGRAMAS                        </t>
  </si>
  <si>
    <t xml:space="preserve">TAXIS Y BUSES                                     </t>
  </si>
  <si>
    <t xml:space="preserve">TRANSPORTE FLETES Y ACARREOS                      </t>
  </si>
  <si>
    <t xml:space="preserve">SUSTRACCION Y HURTO                               </t>
  </si>
  <si>
    <t xml:space="preserve">CASINO Y RESTAURANTE                              </t>
  </si>
  <si>
    <t xml:space="preserve">PARQUEADEROS                                      </t>
  </si>
  <si>
    <t xml:space="preserve">PEAJES                                            </t>
  </si>
  <si>
    <t xml:space="preserve">CARGA EXTINTORES                                  </t>
  </si>
  <si>
    <t xml:space="preserve">GASTOS COVID-19                                   </t>
  </si>
  <si>
    <t xml:space="preserve">OPERACIONALES DE VENTAS                           </t>
  </si>
  <si>
    <t xml:space="preserve">TRAMITES Y LICENCIAS                              </t>
  </si>
  <si>
    <t xml:space="preserve">SUELDOS                                           </t>
  </si>
  <si>
    <t>APORTES A ADMINISTRADORAS DE RIESGOS PROFESIONALES</t>
  </si>
  <si>
    <t xml:space="preserve">REGISTRO MERCANTIL                                </t>
  </si>
  <si>
    <t xml:space="preserve">COMBUSTIBLES Y LUBRICANTES                        </t>
  </si>
  <si>
    <t xml:space="preserve">MANTENIMIENTO Y REPARACIONES                      </t>
  </si>
  <si>
    <t xml:space="preserve">APORTES A FONDOS DE PENSIONES Y/O CESANTIAS       </t>
  </si>
  <si>
    <t xml:space="preserve">GASTOS DE VIAJE                                   </t>
  </si>
  <si>
    <t xml:space="preserve">PASAJES AEREOS                                    </t>
  </si>
  <si>
    <t xml:space="preserve">PROPAGANDA PUBLICIDAD Y PROMOCION                 </t>
  </si>
  <si>
    <t xml:space="preserve">ACTIVOS MENORES CUANTIAS                          </t>
  </si>
  <si>
    <t xml:space="preserve">INTERNET                                          </t>
  </si>
  <si>
    <t xml:space="preserve">GASTOS DE VIAJES                                  </t>
  </si>
  <si>
    <t xml:space="preserve">NO OPERACIONALLES                                 </t>
  </si>
  <si>
    <t xml:space="preserve">GASTOS BANCARIOS                                  </t>
  </si>
  <si>
    <t xml:space="preserve">GASTOS FERIA                                      </t>
  </si>
  <si>
    <t xml:space="preserve">INTERESES                                         </t>
  </si>
  <si>
    <t xml:space="preserve">INTERESES PRESUNTOS                               </t>
  </si>
  <si>
    <t xml:space="preserve">CONTRIBUCION 4X MIL                               </t>
  </si>
  <si>
    <t>Costos</t>
  </si>
  <si>
    <t xml:space="preserve">COSTO DE VENTAS Y PRESTACION DE SERVICIOS         </t>
  </si>
  <si>
    <t xml:space="preserve">INDUSTRIAS MANUFACTURERAS                         </t>
  </si>
  <si>
    <t xml:space="preserve">COST. VENTA PRODUCTO TERMINADO NACIONAL           </t>
  </si>
  <si>
    <t xml:space="preserve">COMERCIO AL POR MAYOR Y AL POR MENOR              </t>
  </si>
  <si>
    <t xml:space="preserve">COST. VENTA MATERIA PRIMA NACIONAL                </t>
  </si>
  <si>
    <t xml:space="preserve">COST. VENTA MATERIA PRIMA IMPORTADA               </t>
  </si>
  <si>
    <t xml:space="preserve">COMPRAS                                           </t>
  </si>
  <si>
    <t xml:space="preserve">MATERIAS PRIMAS                                   </t>
  </si>
  <si>
    <t>Costos de producción</t>
  </si>
  <si>
    <t xml:space="preserve">MANO DE OBRA DIRECTA                              </t>
  </si>
  <si>
    <t xml:space="preserve">INTERMEDIACION ADUANERA                           </t>
  </si>
  <si>
    <t xml:space="preserve">GASTOS DIVERSOS                                   </t>
  </si>
  <si>
    <t xml:space="preserve">GASTOS NO DEDUCIBLES                              </t>
  </si>
  <si>
    <t xml:space="preserve">APORTES A ENTIDADES PROMOTORAS DE SALUD           </t>
  </si>
  <si>
    <t xml:space="preserve">COMPENSAR E.P.S                                   </t>
  </si>
  <si>
    <t xml:space="preserve">ALOJAMIENTO Y MANUTENCION                         </t>
  </si>
  <si>
    <t xml:space="preserve">FABRICACION DE MAQUINARIA Y EQUIPO                </t>
  </si>
  <si>
    <t xml:space="preserve">SERVICIO TECNICO                                  </t>
  </si>
  <si>
    <t xml:space="preserve">GASTOS DE REPRESENTACION Y RELACIONES PUBLICAS    </t>
  </si>
  <si>
    <t xml:space="preserve">INDUSTRIA METALICAS LOS PINOS                     </t>
  </si>
  <si>
    <t xml:space="preserve">ENVASES Y EMPAQUES                                </t>
  </si>
  <si>
    <t xml:space="preserve">GARANTIAS PROYECTOS ANTERIORES                    </t>
  </si>
  <si>
    <t xml:space="preserve">PERSONAL TEMPORAL                                 </t>
  </si>
  <si>
    <t xml:space="preserve">GASTOS EN NEGOCIACION CERTIFICADOS DE CAMBIO      </t>
  </si>
  <si>
    <t xml:space="preserve">COSTOS INDIRECTOS                                 </t>
  </si>
  <si>
    <t xml:space="preserve">GASTOS EXTRAORDINARIOS                            </t>
  </si>
  <si>
    <t xml:space="preserve">INSUMOS VARIOS CONSUMIBLES                        </t>
  </si>
  <si>
    <t xml:space="preserve">ACTIVIDADES CULTURALES Y CIVICAS                  </t>
  </si>
  <si>
    <t xml:space="preserve">CONTRIBUCIONES                                    </t>
  </si>
  <si>
    <t xml:space="preserve">IMPUESTOS ASUMIDOS                                </t>
  </si>
  <si>
    <t xml:space="preserve">CAPACITACION AL PERSONAL                          </t>
  </si>
  <si>
    <t xml:space="preserve">MULTAS SANCIONES Y LITIGIOS                       </t>
  </si>
  <si>
    <t xml:space="preserve">MANTENIMIENTO                                     </t>
  </si>
  <si>
    <t xml:space="preserve">COLMEDICA EPS                                     </t>
  </si>
  <si>
    <t xml:space="preserve">ELEMENTOS SGT                                     </t>
  </si>
  <si>
    <t xml:space="preserve">IMPUESTO DE RENTA Y COMPLEMENTARIOS               </t>
  </si>
  <si>
    <t xml:space="preserve">HERRAMIENTAS                                      </t>
  </si>
  <si>
    <t xml:space="preserve">GASTOS DE MONTAJE                                 </t>
  </si>
  <si>
    <t xml:space="preserve">OT 497 DIMEL 2015                                 </t>
  </si>
  <si>
    <t xml:space="preserve">APOYO DE SOSTENIMIENTO                            </t>
  </si>
  <si>
    <t xml:space="preserve">OT     SUNSHINE BOUQUET 2015                      </t>
  </si>
  <si>
    <t xml:space="preserve">OT 503 GLOBAL DEL CORTE CUCUTA-2015               </t>
  </si>
  <si>
    <t xml:space="preserve">MANTENIMIENTO IND HACEB 2015                      </t>
  </si>
  <si>
    <t xml:space="preserve">OT    IPROCOM 2015                                </t>
  </si>
  <si>
    <t xml:space="preserve">PROY IND ZARQUIS OT 394                           </t>
  </si>
  <si>
    <t xml:space="preserve">Costos de produccion </t>
  </si>
  <si>
    <t xml:space="preserve">INCOLBESTO SERV TECNICO                           </t>
  </si>
  <si>
    <t xml:space="preserve">BONIFICACIONES                                    </t>
  </si>
  <si>
    <t xml:space="preserve">ELEMENTOS DE ASEO Y CAFETERIA                     </t>
  </si>
  <si>
    <t xml:space="preserve">MPP 62 METAX AÑO 2015                             </t>
  </si>
  <si>
    <t xml:space="preserve">MMP67 SOLUTIONS GROUP 2015                        </t>
  </si>
  <si>
    <t xml:space="preserve">PROY IMPO. CASA HERRERA LTDA OT 395               </t>
  </si>
  <si>
    <t xml:space="preserve">CIA MANUF. ANDINA SA(INVERMEC SA) OT 398          </t>
  </si>
  <si>
    <t xml:space="preserve">TRANSPORTES FLETES Y ACARREOS                     </t>
  </si>
  <si>
    <t xml:space="preserve">No. </t>
  </si>
  <si>
    <t>PLAN DE CUENTAS</t>
  </si>
  <si>
    <t>PLAN DE CUENTAS A CLASE</t>
  </si>
  <si>
    <t>Total pasivo / total de activo</t>
  </si>
  <si>
    <t>Obligaciones financieras / total de activo</t>
  </si>
  <si>
    <t>Cuentas comerciales por cobrar</t>
  </si>
  <si>
    <t xml:space="preserve">Activo </t>
  </si>
  <si>
    <t>Utilidad</t>
  </si>
  <si>
    <t>IMPUESTOS</t>
  </si>
  <si>
    <t>BENEFICIOS A LOS EMPLEADOS</t>
  </si>
  <si>
    <t>COSTOS</t>
  </si>
  <si>
    <t>Efectivo y equivalente al efectivo</t>
  </si>
  <si>
    <t>Actual</t>
  </si>
  <si>
    <t>Anterior</t>
  </si>
  <si>
    <t>Diferencia</t>
  </si>
  <si>
    <t xml:space="preserve">Actividades </t>
  </si>
  <si>
    <t>Financiación</t>
  </si>
  <si>
    <t>Inversión</t>
  </si>
  <si>
    <t>Operación</t>
  </si>
  <si>
    <t>Actividades de operación</t>
  </si>
  <si>
    <t>Actividades de inversión</t>
  </si>
  <si>
    <t>Actividades de financiación</t>
  </si>
  <si>
    <t>Flujo de efectivo</t>
  </si>
  <si>
    <t xml:space="preserve">DAVIVIENDA CTA CTE </t>
  </si>
  <si>
    <t xml:space="preserve">DAVIVIENDA AHORROS </t>
  </si>
  <si>
    <t xml:space="preserve">ALIANZA FIDUCIARIA                       </t>
  </si>
  <si>
    <t xml:space="preserve">ALIANZA ENC.                          </t>
  </si>
  <si>
    <t xml:space="preserve">ALIANZA F ENC                           </t>
  </si>
  <si>
    <t xml:space="preserve">ALIANZA ENCARGO                       </t>
  </si>
  <si>
    <t xml:space="preserve">DAVIVIENDA                        </t>
  </si>
  <si>
    <t xml:space="preserve">ANTICIPO RENTA AÑO 2018                           </t>
  </si>
  <si>
    <t>Razón corriente</t>
  </si>
  <si>
    <t>(Activo financiero -invetario) /pasivo corriente</t>
  </si>
  <si>
    <t>Efectivo y equivalentes al efectivo /pasivos corriente</t>
  </si>
  <si>
    <t>Prueba acida</t>
  </si>
  <si>
    <t>CALCULO WACC NO. 1 - CONTABLE</t>
  </si>
  <si>
    <t>1. Determine el promedio ponderado de las deudas:</t>
  </si>
  <si>
    <t>BANCOS</t>
  </si>
  <si>
    <t>MONTO</t>
  </si>
  <si>
    <t>TASA DE INTERES</t>
  </si>
  <si>
    <t>PARTICIPACIÓN</t>
  </si>
  <si>
    <t>COSTO PROMEDIO</t>
  </si>
  <si>
    <t>TOTAL</t>
  </si>
  <si>
    <t>COSTO DE DEUDA (Kd)</t>
  </si>
  <si>
    <t>2. Indique la tasa del impuesto de renta del periodo</t>
  </si>
  <si>
    <t>Impuesto de renta</t>
  </si>
  <si>
    <t>3. Determine el costo del capital:</t>
  </si>
  <si>
    <t>Utilidad del ejercicio</t>
  </si>
  <si>
    <t>COSTO DEL CAPITAL (Ke)</t>
  </si>
  <si>
    <t>4. Determine su estrcutura del capital</t>
  </si>
  <si>
    <t>Monto</t>
  </si>
  <si>
    <t>Participación</t>
  </si>
  <si>
    <t>Deuda</t>
  </si>
  <si>
    <t>Total</t>
  </si>
  <si>
    <t>WACC</t>
  </si>
  <si>
    <t>CALCULO WACC NO. 2 - MODELO SIMPLIFICADO</t>
  </si>
  <si>
    <t>3. Para determinar el costo de capital, diligencie los siguientes campos:</t>
  </si>
  <si>
    <t>3.1. Tasa Libre de riesgo Colombia</t>
  </si>
  <si>
    <t>TES a 10 Años</t>
  </si>
  <si>
    <t>https://www.banrep.gov.co/es/estadisticas/tes-pesos</t>
  </si>
  <si>
    <t>3.2. Inflación Interanual Colombia Mayo 2020</t>
  </si>
  <si>
    <t>IPC</t>
  </si>
  <si>
    <t>https://www.banrep.gov.co/es/estadisticas/inflacion-total-y-meta#gsc.tab=0</t>
  </si>
  <si>
    <t>3.3 Prima de Riesgo</t>
  </si>
  <si>
    <t>b</t>
  </si>
  <si>
    <t>https://datosmacro.expansion.com/prima-riesgo/colombia</t>
  </si>
  <si>
    <t>CALCULO WACC NO. 3 (CAPM)</t>
  </si>
  <si>
    <t>1. PROMEDIO PONDERA DE DEUDAS</t>
  </si>
  <si>
    <t>3. COSTO DEL CAPITAL (CAPM)</t>
  </si>
  <si>
    <t>3.1. Determine Tasa Libre de riesgo de EEUU</t>
  </si>
  <si>
    <t>Rf (Bonos del tesoro)</t>
  </si>
  <si>
    <t>https://datosmacro.expansion.com/bono</t>
  </si>
  <si>
    <t>3.2. Prima de riesgo por sector</t>
  </si>
  <si>
    <t>http://pages.stern.nyu.edu/~adamodar/New_Home_Page/datafile/Betas.html</t>
  </si>
  <si>
    <t>3.3. Riesgo de mercado</t>
  </si>
  <si>
    <t>Rm</t>
  </si>
  <si>
    <t>https://finance.yahoo.com/quote/%5EGSPC/history?period1=1433376000&amp;period2=1591228800&amp;interval=1mo&amp;filter=history&amp;frequency=1mo</t>
  </si>
  <si>
    <t>3.4. RC/EMBI =【Prima de riesgo nación (Rentabilidad libre de riesgo + El riesgo pais)】</t>
  </si>
  <si>
    <t>RC/EMBI</t>
  </si>
  <si>
    <t>https://www.cesla.com/indicadores-diarios-mercados-financieros-colombia.php</t>
  </si>
  <si>
    <t xml:space="preserve">3.5. Inflación </t>
  </si>
  <si>
    <t>Inflación Colombia</t>
  </si>
  <si>
    <t>Inflación EEUU</t>
  </si>
  <si>
    <t>https://datosmacro.expansion.com/ipc</t>
  </si>
  <si>
    <t>Variación inflación</t>
  </si>
  <si>
    <t>Rentabilidad esperada</t>
  </si>
  <si>
    <t>Empleados</t>
  </si>
  <si>
    <t>COSTO O GASTO</t>
  </si>
  <si>
    <t>VARIABLE FIJO O MIXTO</t>
  </si>
  <si>
    <t>DIRECTO O INDIRECTO</t>
  </si>
  <si>
    <t>Gerente del proyecto</t>
  </si>
  <si>
    <t>Gerente de producción</t>
  </si>
  <si>
    <t xml:space="preserve">Operario de la planta de produccion </t>
  </si>
  <si>
    <t xml:space="preserve">Profesional administrativo y RRHH </t>
  </si>
  <si>
    <t>Profesional de venta</t>
  </si>
  <si>
    <t>Servicios generales</t>
  </si>
  <si>
    <t>Materia prima</t>
  </si>
  <si>
    <t>Costo o Gasto</t>
  </si>
  <si>
    <t>Servicio publico – Planta de producción</t>
  </si>
  <si>
    <t>Servicio publico – área administrativa y de ventas</t>
  </si>
  <si>
    <t xml:space="preserve">Arrendamiento Oficina   </t>
  </si>
  <si>
    <t>Arrendamiento bodega</t>
  </si>
  <si>
    <t>Depreciación maquinaria (Línea recta)</t>
  </si>
  <si>
    <t>Comisión de ventas</t>
  </si>
  <si>
    <t>Gastos financieros (GMF, comisiones bancarias etc)</t>
  </si>
  <si>
    <t>Papelería (área administrativa y ventas)</t>
  </si>
  <si>
    <t>Seguro de inventario</t>
  </si>
  <si>
    <t>A</t>
  </si>
  <si>
    <t>B</t>
  </si>
  <si>
    <t>C</t>
  </si>
  <si>
    <t>D</t>
  </si>
  <si>
    <t>F</t>
  </si>
  <si>
    <t>G</t>
  </si>
  <si>
    <t>H</t>
  </si>
  <si>
    <t>I</t>
  </si>
  <si>
    <t>J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</si>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</sst>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64" formatCode="_-&quot;$&quot;* #,##0_-;\-&quot;$&quot;* #,##0_-;_-&quot;$&quot;* &quot;-&quot;_-;_-@_-"/>
    <numFmt numFmtId="165" formatCode="_-* #,##0.00_-;\-* #,##0.00_-;_-* &quot;-&quot;_-;_-@_-"/>
    <numFmt numFmtId="166" formatCode="#,##0\ &quot;Veces&quot;"/>
    <numFmt numFmtId="167" formatCode="0.0%"/>
    <numFmt numFmtId="168" formatCode="#,##0.00\ &quot;Días&quot;"/>
    <numFmt numFmtId="169" formatCode="_(* #,##0_);_(* \(#,##0\);_(* &quot;-&quot;_);_(@_)"/>
    <numFmt numFmtId="170" formatCode="0.00%\ &quot;E.A.&quot;"/>
    <numFmt numFmtId="171" formatCode="0.0000%"/>
    <numFmt numFmtId="172" formatCode="_-* #,##0.0_-;\-* #,##0.0_-;_-* &quot;-&quot;_-;_-@_-"/>
  </numFmts>
  <fonts count="3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sz val="8"/>
      <color theme="0" tint="-4.9989318521683403E-2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7"/>
      <color theme="1"/>
      <name val="Calibri"/>
      <family val="2"/>
      <scheme val="minor"/>
    </font>
    <font>
      <sz val="7"/>
      <color theme="0"/>
      <name val="Calibri"/>
      <family val="2"/>
      <scheme val="minor"/>
    </font>
    <font>
      <sz val="7"/>
      <color rgb="FF000000"/>
      <name val="Arial"/>
      <family val="2"/>
    </font>
    <font>
      <sz val="7"/>
      <color theme="1"/>
      <name val="Arial"/>
      <family val="2"/>
    </font>
    <font>
      <b/>
      <sz val="7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8"/>
      <color rgb="FF000000"/>
      <name val="Tahoma"/>
      <family val="2"/>
    </font>
    <font>
      <sz val="10"/>
      <color rgb="FF00000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u/>
      <sz val="12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9"/>
      <color theme="1"/>
      <name val="Symbol"/>
      <family val="1"/>
      <charset val="2"/>
    </font>
    <font>
      <sz val="10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1F3864"/>
        <bgColor indexed="64"/>
      </patternFill>
    </fill>
    <fill>
      <patternFill patternType="solid">
        <fgColor theme="7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</cellStyleXfs>
  <cellXfs count="199">
    <xf numFmtId="0" fontId="0" fillId="0" borderId="0" xfId="0"/>
    <xf numFmtId="3" fontId="0" fillId="0" borderId="0" xfId="0" applyNumberFormat="1"/>
    <xf numFmtId="0" fontId="0" fillId="0" borderId="1" xfId="0" applyBorder="1"/>
    <xf numFmtId="4" fontId="0" fillId="0" borderId="1" xfId="0" applyNumberFormat="1" applyBorder="1"/>
    <xf numFmtId="3" fontId="0" fillId="0" borderId="1" xfId="0" applyNumberFormat="1" applyBorder="1"/>
    <xf numFmtId="0" fontId="3" fillId="2" borderId="1" xfId="0" applyFont="1" applyFill="1" applyBorder="1"/>
    <xf numFmtId="41" fontId="0" fillId="0" borderId="1" xfId="2" applyFont="1" applyBorder="1"/>
    <xf numFmtId="41" fontId="0" fillId="0" borderId="0" xfId="2" applyFont="1"/>
    <xf numFmtId="41" fontId="0" fillId="0" borderId="0" xfId="0" applyNumberFormat="1"/>
    <xf numFmtId="0" fontId="7" fillId="2" borderId="1" xfId="0" applyFont="1" applyFill="1" applyBorder="1"/>
    <xf numFmtId="0" fontId="0" fillId="0" borderId="9" xfId="0" applyBorder="1"/>
    <xf numFmtId="0" fontId="0" fillId="0" borderId="11" xfId="0" applyBorder="1"/>
    <xf numFmtId="0" fontId="0" fillId="0" borderId="1" xfId="0" applyNumberFormat="1" applyBorder="1"/>
    <xf numFmtId="0" fontId="0" fillId="0" borderId="0" xfId="0" applyNumberFormat="1"/>
    <xf numFmtId="41" fontId="0" fillId="5" borderId="1" xfId="2" applyFont="1" applyFill="1" applyBorder="1"/>
    <xf numFmtId="41" fontId="0" fillId="0" borderId="1" xfId="0" applyNumberFormat="1" applyBorder="1"/>
    <xf numFmtId="0" fontId="0" fillId="0" borderId="6" xfId="0" applyBorder="1"/>
    <xf numFmtId="0" fontId="0" fillId="0" borderId="8" xfId="0" applyBorder="1"/>
    <xf numFmtId="0" fontId="0" fillId="0" borderId="15" xfId="0" applyBorder="1"/>
    <xf numFmtId="164" fontId="0" fillId="0" borderId="1" xfId="7" applyFont="1" applyBorder="1"/>
    <xf numFmtId="164" fontId="0" fillId="0" borderId="7" xfId="7" applyFont="1" applyBorder="1"/>
    <xf numFmtId="0" fontId="0" fillId="0" borderId="10" xfId="0" applyBorder="1"/>
    <xf numFmtId="164" fontId="0" fillId="0" borderId="11" xfId="7" applyFont="1" applyBorder="1"/>
    <xf numFmtId="164" fontId="0" fillId="0" borderId="12" xfId="7" applyFont="1" applyBorder="1"/>
    <xf numFmtId="164" fontId="0" fillId="0" borderId="9" xfId="7" applyFont="1" applyBorder="1"/>
    <xf numFmtId="0" fontId="11" fillId="0" borderId="1" xfId="0" applyFont="1" applyBorder="1"/>
    <xf numFmtId="0" fontId="11" fillId="0" borderId="15" xfId="0" applyFont="1" applyBorder="1"/>
    <xf numFmtId="0" fontId="11" fillId="0" borderId="20" xfId="0" applyFont="1" applyBorder="1"/>
    <xf numFmtId="0" fontId="11" fillId="0" borderId="0" xfId="0" applyFont="1" applyFill="1" applyBorder="1"/>
    <xf numFmtId="0" fontId="11" fillId="0" borderId="0" xfId="0" applyFont="1"/>
    <xf numFmtId="0" fontId="11" fillId="0" borderId="0" xfId="0" applyFont="1" applyAlignment="1">
      <alignment vertical="center"/>
    </xf>
    <xf numFmtId="0" fontId="12" fillId="2" borderId="23" xfId="0" applyFont="1" applyFill="1" applyBorder="1"/>
    <xf numFmtId="0" fontId="12" fillId="2" borderId="24" xfId="0" applyFont="1" applyFill="1" applyBorder="1"/>
    <xf numFmtId="0" fontId="11" fillId="0" borderId="25" xfId="0" applyFont="1" applyBorder="1"/>
    <xf numFmtId="41" fontId="11" fillId="0" borderId="15" xfId="2" applyNumberFormat="1" applyFont="1" applyBorder="1"/>
    <xf numFmtId="0" fontId="11" fillId="0" borderId="26" xfId="0" applyFont="1" applyBorder="1"/>
    <xf numFmtId="41" fontId="11" fillId="0" borderId="17" xfId="2" applyNumberFormat="1" applyFont="1" applyBorder="1"/>
    <xf numFmtId="41" fontId="11" fillId="0" borderId="0" xfId="2" applyNumberFormat="1" applyFont="1"/>
    <xf numFmtId="0" fontId="11" fillId="0" borderId="18" xfId="0" applyFont="1" applyBorder="1"/>
    <xf numFmtId="41" fontId="11" fillId="0" borderId="19" xfId="2" applyNumberFormat="1" applyFont="1" applyBorder="1"/>
    <xf numFmtId="0" fontId="11" fillId="0" borderId="21" xfId="0" applyFont="1" applyFill="1" applyBorder="1"/>
    <xf numFmtId="41" fontId="11" fillId="0" borderId="22" xfId="2" applyNumberFormat="1" applyFont="1" applyBorder="1"/>
    <xf numFmtId="0" fontId="11" fillId="0" borderId="13" xfId="0" applyFont="1" applyBorder="1"/>
    <xf numFmtId="41" fontId="11" fillId="0" borderId="9" xfId="0" applyNumberFormat="1" applyFont="1" applyBorder="1"/>
    <xf numFmtId="0" fontId="11" fillId="0" borderId="8" xfId="0" applyFont="1" applyBorder="1"/>
    <xf numFmtId="165" fontId="11" fillId="0" borderId="1" xfId="2" applyNumberFormat="1" applyFont="1" applyBorder="1"/>
    <xf numFmtId="2" fontId="11" fillId="0" borderId="1" xfId="0" applyNumberFormat="1" applyFont="1" applyBorder="1"/>
    <xf numFmtId="0" fontId="11" fillId="0" borderId="0" xfId="0" applyFont="1" applyAlignment="1">
      <alignment horizontal="center" vertical="center" wrapText="1"/>
    </xf>
    <xf numFmtId="41" fontId="11" fillId="0" borderId="0" xfId="2" applyFont="1" applyFill="1" applyBorder="1"/>
    <xf numFmtId="167" fontId="11" fillId="0" borderId="15" xfId="1" applyNumberFormat="1" applyFont="1" applyBorder="1"/>
    <xf numFmtId="41" fontId="11" fillId="0" borderId="15" xfId="2" applyFont="1" applyBorder="1"/>
    <xf numFmtId="167" fontId="11" fillId="0" borderId="15" xfId="0" applyNumberFormat="1" applyFont="1" applyBorder="1"/>
    <xf numFmtId="0" fontId="11" fillId="0" borderId="15" xfId="1" applyNumberFormat="1" applyFont="1" applyBorder="1"/>
    <xf numFmtId="0" fontId="11" fillId="0" borderId="9" xfId="0" applyFont="1" applyFill="1" applyBorder="1"/>
    <xf numFmtId="167" fontId="11" fillId="0" borderId="9" xfId="0" applyNumberFormat="1" applyFont="1" applyBorder="1"/>
    <xf numFmtId="0" fontId="13" fillId="0" borderId="0" xfId="0" applyFont="1" applyBorder="1" applyAlignment="1">
      <alignment horizontal="center" vertical="center" textRotation="90" wrapText="1"/>
    </xf>
    <xf numFmtId="0" fontId="11" fillId="0" borderId="0" xfId="0" applyFont="1" applyBorder="1"/>
    <xf numFmtId="167" fontId="11" fillId="0" borderId="0" xfId="0" applyNumberFormat="1" applyFont="1" applyBorder="1"/>
    <xf numFmtId="0" fontId="14" fillId="0" borderId="15" xfId="0" applyFont="1" applyBorder="1"/>
    <xf numFmtId="9" fontId="11" fillId="0" borderId="15" xfId="1" applyFont="1" applyBorder="1"/>
    <xf numFmtId="0" fontId="14" fillId="0" borderId="15" xfId="0" applyFont="1" applyFill="1" applyBorder="1"/>
    <xf numFmtId="41" fontId="11" fillId="0" borderId="15" xfId="0" applyNumberFormat="1" applyFont="1" applyBorder="1"/>
    <xf numFmtId="10" fontId="11" fillId="0" borderId="15" xfId="1" applyNumberFormat="1" applyFont="1" applyBorder="1"/>
    <xf numFmtId="0" fontId="14" fillId="0" borderId="9" xfId="0" applyFont="1" applyFill="1" applyBorder="1"/>
    <xf numFmtId="10" fontId="11" fillId="0" borderId="9" xfId="1" applyNumberFormat="1" applyFont="1" applyBorder="1"/>
    <xf numFmtId="0" fontId="15" fillId="0" borderId="0" xfId="0" applyFont="1" applyFill="1" applyBorder="1"/>
    <xf numFmtId="0" fontId="15" fillId="0" borderId="0" xfId="0" applyFont="1"/>
    <xf numFmtId="0" fontId="15" fillId="0" borderId="0" xfId="0" applyFont="1" applyAlignment="1">
      <alignment vertical="center"/>
    </xf>
    <xf numFmtId="41" fontId="15" fillId="0" borderId="0" xfId="0" applyNumberFormat="1" applyFont="1"/>
    <xf numFmtId="10" fontId="15" fillId="0" borderId="0" xfId="1" applyNumberFormat="1" applyFont="1"/>
    <xf numFmtId="0" fontId="10" fillId="0" borderId="0" xfId="0" applyFont="1" applyFill="1" applyBorder="1"/>
    <xf numFmtId="0" fontId="10" fillId="0" borderId="0" xfId="0" applyFont="1" applyFill="1"/>
    <xf numFmtId="0" fontId="10" fillId="0" borderId="0" xfId="0" applyFont="1" applyFill="1" applyAlignment="1">
      <alignment vertical="center"/>
    </xf>
    <xf numFmtId="41" fontId="11" fillId="0" borderId="0" xfId="0" applyNumberFormat="1" applyFont="1"/>
    <xf numFmtId="41" fontId="11" fillId="0" borderId="0" xfId="0" applyNumberFormat="1" applyFont="1" applyFill="1" applyBorder="1"/>
    <xf numFmtId="0" fontId="14" fillId="0" borderId="1" xfId="0" applyFont="1" applyBorder="1"/>
    <xf numFmtId="168" fontId="11" fillId="0" borderId="1" xfId="2" applyNumberFormat="1" applyFont="1" applyBorder="1"/>
    <xf numFmtId="0" fontId="13" fillId="0" borderId="0" xfId="0" applyFont="1" applyBorder="1" applyAlignment="1">
      <alignment horizontal="center" vertical="center" textRotation="90"/>
    </xf>
    <xf numFmtId="0" fontId="14" fillId="0" borderId="0" xfId="0" applyFont="1" applyBorder="1"/>
    <xf numFmtId="166" fontId="11" fillId="0" borderId="0" xfId="0" applyNumberFormat="1" applyFont="1"/>
    <xf numFmtId="9" fontId="11" fillId="0" borderId="1" xfId="1" applyFont="1" applyBorder="1"/>
    <xf numFmtId="0" fontId="14" fillId="0" borderId="1" xfId="0" applyFont="1" applyFill="1" applyBorder="1"/>
    <xf numFmtId="41" fontId="11" fillId="0" borderId="1" xfId="2" applyFont="1" applyBorder="1"/>
    <xf numFmtId="3" fontId="0" fillId="0" borderId="15" xfId="2" applyNumberFormat="1" applyFont="1" applyBorder="1"/>
    <xf numFmtId="4" fontId="0" fillId="0" borderId="15" xfId="2" applyNumberFormat="1" applyFont="1" applyBorder="1"/>
    <xf numFmtId="3" fontId="0" fillId="0" borderId="9" xfId="2" applyNumberFormat="1" applyFont="1" applyBorder="1"/>
    <xf numFmtId="4" fontId="0" fillId="0" borderId="9" xfId="2" applyNumberFormat="1" applyFont="1" applyBorder="1"/>
    <xf numFmtId="0" fontId="16" fillId="0" borderId="0" xfId="0" applyFont="1"/>
    <xf numFmtId="0" fontId="18" fillId="0" borderId="27" xfId="0" applyFont="1" applyBorder="1" applyAlignment="1">
      <alignment horizontal="center"/>
    </xf>
    <xf numFmtId="3" fontId="18" fillId="0" borderId="28" xfId="0" applyNumberFormat="1" applyFont="1" applyBorder="1" applyAlignment="1">
      <alignment horizontal="left" wrapText="1"/>
    </xf>
    <xf numFmtId="41" fontId="16" fillId="0" borderId="28" xfId="2" applyFont="1" applyBorder="1"/>
    <xf numFmtId="0" fontId="16" fillId="0" borderId="28" xfId="0" applyFont="1" applyBorder="1"/>
    <xf numFmtId="0" fontId="16" fillId="0" borderId="29" xfId="0" applyFont="1" applyBorder="1"/>
    <xf numFmtId="0" fontId="18" fillId="0" borderId="30" xfId="0" applyFont="1" applyBorder="1" applyAlignment="1">
      <alignment horizontal="center"/>
    </xf>
    <xf numFmtId="3" fontId="18" fillId="0" borderId="0" xfId="0" applyNumberFormat="1" applyFont="1" applyBorder="1" applyAlignment="1">
      <alignment horizontal="left" wrapText="1"/>
    </xf>
    <xf numFmtId="41" fontId="16" fillId="0" borderId="0" xfId="2" applyFont="1" applyBorder="1"/>
    <xf numFmtId="0" fontId="16" fillId="0" borderId="0" xfId="0" applyFont="1" applyBorder="1"/>
    <xf numFmtId="0" fontId="16" fillId="0" borderId="31" xfId="0" applyFont="1" applyBorder="1"/>
    <xf numFmtId="0" fontId="19" fillId="0" borderId="30" xfId="0" applyFont="1" applyBorder="1"/>
    <xf numFmtId="41" fontId="16" fillId="0" borderId="0" xfId="0" applyNumberFormat="1" applyFont="1" applyBorder="1"/>
    <xf numFmtId="0" fontId="19" fillId="0" borderId="27" xfId="0" applyFont="1" applyBorder="1"/>
    <xf numFmtId="41" fontId="16" fillId="0" borderId="29" xfId="2" applyFont="1" applyBorder="1"/>
    <xf numFmtId="41" fontId="16" fillId="0" borderId="31" xfId="2" applyFont="1" applyBorder="1"/>
    <xf numFmtId="0" fontId="16" fillId="0" borderId="30" xfId="0" applyFont="1" applyBorder="1"/>
    <xf numFmtId="0" fontId="19" fillId="0" borderId="30" xfId="0" applyFont="1" applyFill="1" applyBorder="1"/>
    <xf numFmtId="0" fontId="20" fillId="0" borderId="0" xfId="0" applyFont="1" applyBorder="1" applyAlignment="1">
      <alignment horizontal="left"/>
    </xf>
    <xf numFmtId="0" fontId="20" fillId="0" borderId="0" xfId="0" applyFont="1" applyBorder="1"/>
    <xf numFmtId="0" fontId="16" fillId="0" borderId="32" xfId="0" applyFont="1" applyBorder="1"/>
    <xf numFmtId="0" fontId="16" fillId="0" borderId="16" xfId="0" applyFont="1" applyBorder="1"/>
    <xf numFmtId="0" fontId="16" fillId="0" borderId="13" xfId="0" applyFont="1" applyBorder="1"/>
    <xf numFmtId="0" fontId="19" fillId="0" borderId="32" xfId="0" applyFont="1" applyBorder="1"/>
    <xf numFmtId="3" fontId="18" fillId="0" borderId="16" xfId="0" applyNumberFormat="1" applyFont="1" applyBorder="1" applyAlignment="1">
      <alignment horizontal="left" wrapText="1"/>
    </xf>
    <xf numFmtId="41" fontId="16" fillId="0" borderId="13" xfId="2" applyFont="1" applyBorder="1"/>
    <xf numFmtId="0" fontId="16" fillId="0" borderId="27" xfId="0" applyFont="1" applyBorder="1"/>
    <xf numFmtId="41" fontId="7" fillId="2" borderId="1" xfId="2" applyFont="1" applyFill="1" applyBorder="1"/>
    <xf numFmtId="41" fontId="3" fillId="2" borderId="1" xfId="2" applyFont="1" applyFill="1" applyBorder="1"/>
    <xf numFmtId="3" fontId="0" fillId="0" borderId="1" xfId="2" applyNumberFormat="1" applyFont="1" applyBorder="1"/>
    <xf numFmtId="4" fontId="0" fillId="0" borderId="1" xfId="2" applyNumberFormat="1" applyFont="1" applyBorder="1"/>
    <xf numFmtId="0" fontId="27" fillId="0" borderId="0" xfId="8" applyFont="1"/>
    <xf numFmtId="0" fontId="26" fillId="0" borderId="0" xfId="8" applyFont="1"/>
    <xf numFmtId="0" fontId="28" fillId="2" borderId="1" xfId="8" applyFont="1" applyFill="1" applyBorder="1" applyAlignment="1">
      <alignment horizontal="center"/>
    </xf>
    <xf numFmtId="0" fontId="28" fillId="6" borderId="1" xfId="8" applyFont="1" applyFill="1" applyBorder="1" applyAlignment="1">
      <alignment horizontal="center"/>
    </xf>
    <xf numFmtId="0" fontId="26" fillId="0" borderId="1" xfId="8" applyFont="1" applyBorder="1"/>
    <xf numFmtId="169" fontId="26" fillId="0" borderId="1" xfId="9" applyFont="1" applyBorder="1"/>
    <xf numFmtId="9" fontId="26" fillId="0" borderId="1" xfId="8" applyNumberFormat="1" applyFont="1" applyBorder="1"/>
    <xf numFmtId="9" fontId="26" fillId="0" borderId="1" xfId="10" applyFont="1" applyBorder="1"/>
    <xf numFmtId="167" fontId="26" fillId="0" borderId="1" xfId="10" applyNumberFormat="1" applyFont="1" applyBorder="1"/>
    <xf numFmtId="169" fontId="26" fillId="0" borderId="1" xfId="8" applyNumberFormat="1" applyFont="1" applyBorder="1"/>
    <xf numFmtId="10" fontId="26" fillId="0" borderId="0" xfId="10" applyNumberFormat="1" applyFont="1"/>
    <xf numFmtId="9" fontId="26" fillId="0" borderId="0" xfId="8" applyNumberFormat="1" applyFont="1"/>
    <xf numFmtId="169" fontId="26" fillId="0" borderId="0" xfId="9" applyFont="1"/>
    <xf numFmtId="9" fontId="26" fillId="0" borderId="0" xfId="10" applyFont="1"/>
    <xf numFmtId="0" fontId="28" fillId="2" borderId="1" xfId="8" applyFont="1" applyFill="1" applyBorder="1"/>
    <xf numFmtId="9" fontId="28" fillId="2" borderId="1" xfId="8" applyNumberFormat="1" applyFont="1" applyFill="1" applyBorder="1"/>
    <xf numFmtId="0" fontId="28" fillId="2" borderId="0" xfId="8" applyFont="1" applyFill="1"/>
    <xf numFmtId="167" fontId="26" fillId="7" borderId="0" xfId="10" applyNumberFormat="1" applyFont="1" applyFill="1"/>
    <xf numFmtId="0" fontId="26" fillId="0" borderId="1" xfId="8" applyFont="1" applyBorder="1" applyAlignment="1">
      <alignment horizontal="left"/>
    </xf>
    <xf numFmtId="0" fontId="26" fillId="0" borderId="0" xfId="8" applyFont="1" applyAlignment="1">
      <alignment horizontal="left"/>
    </xf>
    <xf numFmtId="170" fontId="26" fillId="0" borderId="0" xfId="8" applyNumberFormat="1" applyFont="1" applyAlignment="1">
      <alignment horizontal="left"/>
    </xf>
    <xf numFmtId="0" fontId="31" fillId="0" borderId="1" xfId="8" applyFont="1" applyBorder="1"/>
    <xf numFmtId="0" fontId="30" fillId="0" borderId="1" xfId="11" applyFont="1" applyBorder="1" applyAlignment="1">
      <alignment horizontal="left"/>
    </xf>
    <xf numFmtId="0" fontId="30" fillId="0" borderId="0" xfId="11" applyFont="1"/>
    <xf numFmtId="170" fontId="26" fillId="0" borderId="0" xfId="8" applyNumberFormat="1" applyFont="1"/>
    <xf numFmtId="171" fontId="26" fillId="4" borderId="1" xfId="8" applyNumberFormat="1" applyFont="1" applyFill="1" applyBorder="1"/>
    <xf numFmtId="171" fontId="26" fillId="4" borderId="0" xfId="8" applyNumberFormat="1" applyFont="1" applyFill="1"/>
    <xf numFmtId="0" fontId="29" fillId="0" borderId="0" xfId="11" applyAlignment="1">
      <alignment horizontal="center"/>
    </xf>
    <xf numFmtId="0" fontId="26" fillId="0" borderId="0" xfId="8" applyFont="1" applyAlignment="1">
      <alignment horizontal="center"/>
    </xf>
    <xf numFmtId="10" fontId="26" fillId="4" borderId="1" xfId="10" applyNumberFormat="1" applyFont="1" applyFill="1" applyBorder="1"/>
    <xf numFmtId="171" fontId="26" fillId="0" borderId="1" xfId="8" applyNumberFormat="1" applyFont="1" applyBorder="1"/>
    <xf numFmtId="10" fontId="26" fillId="0" borderId="1" xfId="8" applyNumberFormat="1" applyFont="1" applyBorder="1"/>
    <xf numFmtId="0" fontId="26" fillId="0" borderId="1" xfId="8" applyFont="1" applyBorder="1" applyAlignment="1">
      <alignment vertical="center"/>
    </xf>
    <xf numFmtId="0" fontId="26" fillId="0" borderId="0" xfId="8" applyFont="1" applyAlignment="1">
      <alignment vertical="center"/>
    </xf>
    <xf numFmtId="0" fontId="1" fillId="0" borderId="0" xfId="8"/>
    <xf numFmtId="0" fontId="1" fillId="0" borderId="37" xfId="8" applyBorder="1" applyAlignment="1">
      <alignment vertical="center" wrapText="1"/>
    </xf>
    <xf numFmtId="0" fontId="1" fillId="0" borderId="7" xfId="8" applyBorder="1"/>
    <xf numFmtId="0" fontId="1" fillId="0" borderId="37" xfId="8" applyBorder="1"/>
    <xf numFmtId="0" fontId="25" fillId="8" borderId="34" xfId="8" applyFont="1" applyFill="1" applyBorder="1" applyAlignment="1">
      <alignment vertical="center" wrapText="1"/>
    </xf>
    <xf numFmtId="0" fontId="1" fillId="2" borderId="7" xfId="8" applyFill="1" applyBorder="1"/>
    <xf numFmtId="0" fontId="1" fillId="2" borderId="37" xfId="8" applyFill="1" applyBorder="1"/>
    <xf numFmtId="0" fontId="1" fillId="0" borderId="38" xfId="8" applyBorder="1" applyAlignment="1">
      <alignment vertical="center" wrapText="1"/>
    </xf>
    <xf numFmtId="0" fontId="1" fillId="0" borderId="12" xfId="8" applyBorder="1"/>
    <xf numFmtId="0" fontId="1" fillId="0" borderId="38" xfId="8" applyBorder="1"/>
    <xf numFmtId="41" fontId="13" fillId="0" borderId="0" xfId="2" applyFont="1" applyFill="1"/>
    <xf numFmtId="172" fontId="11" fillId="0" borderId="0" xfId="0" applyNumberFormat="1" applyFont="1"/>
    <xf numFmtId="165" fontId="11" fillId="0" borderId="0" xfId="0" applyNumberFormat="1" applyFont="1"/>
    <xf numFmtId="9" fontId="26" fillId="9" borderId="0" xfId="8" applyNumberFormat="1" applyFont="1" applyFill="1"/>
    <xf numFmtId="0" fontId="26" fillId="9" borderId="1" xfId="8" applyFont="1" applyFill="1" applyBorder="1"/>
    <xf numFmtId="169" fontId="26" fillId="9" borderId="1" xfId="9" applyFont="1" applyFill="1" applyBorder="1"/>
    <xf numFmtId="9" fontId="26" fillId="9" borderId="1" xfId="8" applyNumberFormat="1" applyFont="1" applyFill="1" applyBorder="1"/>
    <xf numFmtId="170" fontId="26" fillId="9" borderId="1" xfId="8" applyNumberFormat="1" applyFont="1" applyFill="1" applyBorder="1" applyAlignment="1">
      <alignment horizontal="left"/>
    </xf>
    <xf numFmtId="0" fontId="25" fillId="8" borderId="33" xfId="8" applyFont="1" applyFill="1" applyBorder="1" applyAlignment="1">
      <alignment horizontal="center" vertical="center" wrapText="1"/>
    </xf>
    <xf numFmtId="0" fontId="25" fillId="8" borderId="34" xfId="8" applyFont="1" applyFill="1" applyBorder="1" applyAlignment="1">
      <alignment horizontal="center" vertical="center" wrapText="1"/>
    </xf>
    <xf numFmtId="0" fontId="25" fillId="2" borderId="2" xfId="8" applyFont="1" applyFill="1" applyBorder="1" applyAlignment="1">
      <alignment horizontal="center" wrapText="1"/>
    </xf>
    <xf numFmtId="0" fontId="25" fillId="2" borderId="35" xfId="8" applyFont="1" applyFill="1" applyBorder="1" applyAlignment="1">
      <alignment horizontal="center" wrapText="1"/>
    </xf>
    <xf numFmtId="0" fontId="25" fillId="3" borderId="33" xfId="8" applyFont="1" applyFill="1" applyBorder="1" applyAlignment="1">
      <alignment horizontal="center" wrapText="1"/>
    </xf>
    <xf numFmtId="0" fontId="25" fillId="3" borderId="36" xfId="8" applyFont="1" applyFill="1" applyBorder="1" applyAlignment="1">
      <alignment horizontal="center" wrapText="1"/>
    </xf>
    <xf numFmtId="0" fontId="25" fillId="2" borderId="33" xfId="8" applyFont="1" applyFill="1" applyBorder="1" applyAlignment="1">
      <alignment horizontal="center" wrapText="1"/>
    </xf>
    <xf numFmtId="0" fontId="25" fillId="2" borderId="36" xfId="8" applyFont="1" applyFill="1" applyBorder="1" applyAlignment="1">
      <alignment horizontal="center" wrapText="1"/>
    </xf>
    <xf numFmtId="0" fontId="13" fillId="0" borderId="1" xfId="0" applyFont="1" applyBorder="1" applyAlignment="1">
      <alignment horizontal="center" vertical="center" textRotation="90"/>
    </xf>
    <xf numFmtId="0" fontId="12" fillId="2" borderId="1" xfId="0" applyFont="1" applyFill="1" applyBorder="1" applyAlignment="1">
      <alignment horizontal="center"/>
    </xf>
    <xf numFmtId="0" fontId="12" fillId="2" borderId="14" xfId="0" applyFont="1" applyFill="1" applyBorder="1" applyAlignment="1">
      <alignment horizontal="center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15" xfId="0" applyFont="1" applyBorder="1" applyAlignment="1">
      <alignment horizontal="center" vertical="center" textRotation="90" wrapText="1"/>
    </xf>
    <xf numFmtId="0" fontId="13" fillId="0" borderId="9" xfId="0" applyFont="1" applyBorder="1" applyAlignment="1">
      <alignment horizontal="center" vertical="center" textRotation="90" wrapText="1"/>
    </xf>
    <xf numFmtId="0" fontId="13" fillId="0" borderId="15" xfId="0" applyFont="1" applyBorder="1" applyAlignment="1">
      <alignment horizontal="center" vertical="center" textRotation="90"/>
    </xf>
    <xf numFmtId="0" fontId="13" fillId="0" borderId="9" xfId="0" applyFont="1" applyBorder="1" applyAlignment="1">
      <alignment horizontal="center" vertical="center" textRotation="90"/>
    </xf>
    <xf numFmtId="0" fontId="17" fillId="2" borderId="16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29" fillId="0" borderId="1" xfId="11" applyBorder="1" applyAlignment="1">
      <alignment horizontal="left"/>
    </xf>
    <xf numFmtId="0" fontId="26" fillId="0" borderId="1" xfId="8" applyFont="1" applyBorder="1" applyAlignment="1">
      <alignment horizontal="left"/>
    </xf>
    <xf numFmtId="0" fontId="26" fillId="7" borderId="1" xfId="8" applyFont="1" applyFill="1" applyBorder="1" applyAlignment="1">
      <alignment horizontal="center"/>
    </xf>
    <xf numFmtId="0" fontId="29" fillId="0" borderId="1" xfId="11" applyBorder="1" applyAlignment="1">
      <alignment horizontal="center"/>
    </xf>
    <xf numFmtId="0" fontId="26" fillId="0" borderId="1" xfId="8" applyFont="1" applyBorder="1" applyAlignment="1">
      <alignment horizontal="center"/>
    </xf>
    <xf numFmtId="0" fontId="30" fillId="0" borderId="1" xfId="11" applyFont="1" applyBorder="1" applyAlignment="1">
      <alignment horizontal="left"/>
    </xf>
    <xf numFmtId="0" fontId="9" fillId="2" borderId="1" xfId="0" applyFont="1" applyFill="1" applyBorder="1" applyAlignment="1">
      <alignment horizontal="center"/>
    </xf>
  </cellXfs>
  <cellStyles count="12">
    <cellStyle name="Hipervínculo" xfId="3" builtinId="8" hidden="1"/>
    <cellStyle name="Hipervínculo" xfId="5" builtinId="8" hidden="1"/>
    <cellStyle name="Hipervínculo 2" xfId="11" xr:uid="{7C438469-07D6-CE42-8EEA-5F8245D68BCB}"/>
    <cellStyle name="Hipervínculo visitado" xfId="4" builtinId="9" hidden="1"/>
    <cellStyle name="Hipervínculo visitado" xfId="6" builtinId="9" hidden="1"/>
    <cellStyle name="Millares [0]" xfId="2" builtinId="6"/>
    <cellStyle name="Millares [0] 2" xfId="9" xr:uid="{761CAC71-DA22-2C45-9F93-8FB398DB4F21}"/>
    <cellStyle name="Moneda [0]" xfId="7" builtinId="7"/>
    <cellStyle name="Normal" xfId="0" builtinId="0"/>
    <cellStyle name="Normal 2" xfId="8" xr:uid="{E849588A-2C1D-7A42-B149-317EF4FD78DC}"/>
    <cellStyle name="Porcentaje" xfId="1" builtinId="5"/>
    <cellStyle name="Porcentaje 2" xfId="10" xr:uid="{EC62EF2F-F387-5545-8686-374F8EBF627C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moreno/Dropbox/9.%20Informacio&#769;n%20socios/6.%20Andres%20Moreno/Accounter/Charlas/Matematicas%20financieras/Ana&#769;lisis%20financiero%20solucion%20WAC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esgo de mercad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anrep.gov.co/es/estadisticas/inflacion-total-y-meta" TargetMode="External"/><Relationship Id="rId3" Type="http://schemas.openxmlformats.org/officeDocument/2006/relationships/hyperlink" Target="https://datosmacro.expansion.com/prima-riesgo/colombia" TargetMode="External"/><Relationship Id="rId7" Type="http://schemas.openxmlformats.org/officeDocument/2006/relationships/hyperlink" Target="https://www.cesla.com/indicadores-diarios-mercados-financieros-colombia.php" TargetMode="External"/><Relationship Id="rId2" Type="http://schemas.openxmlformats.org/officeDocument/2006/relationships/hyperlink" Target="https://www.banrep.gov.co/es/estadisticas/inflacion-total-y-meta" TargetMode="External"/><Relationship Id="rId1" Type="http://schemas.openxmlformats.org/officeDocument/2006/relationships/hyperlink" Target="https://www.banrep.gov.co/es/estadisticas/tes-pesos" TargetMode="External"/><Relationship Id="rId6" Type="http://schemas.openxmlformats.org/officeDocument/2006/relationships/hyperlink" Target="https://finance.yahoo.com/quote/%5EGSPC/history?period1=1433376000&amp;period2=1591228800&amp;interval=1mo&amp;filter=history&amp;frequency=1mo" TargetMode="External"/><Relationship Id="rId5" Type="http://schemas.openxmlformats.org/officeDocument/2006/relationships/hyperlink" Target="http://pages.stern.nyu.edu/~adamodar/New_Home_Page/datafile/Betas.html" TargetMode="External"/><Relationship Id="rId4" Type="http://schemas.openxmlformats.org/officeDocument/2006/relationships/hyperlink" Target="https://datosmacro.expansion.com/bono" TargetMode="External"/><Relationship Id="rId9" Type="http://schemas.openxmlformats.org/officeDocument/2006/relationships/hyperlink" Target="https://datosmacro.expansion.com/i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E2A6E-9964-1A48-BABA-58C9A1758B28}">
  <dimension ref="A1:G29"/>
  <sheetViews>
    <sheetView showGridLines="0" zoomScale="108" workbookViewId="0">
      <selection activeCell="E5" sqref="E5"/>
    </sheetView>
  </sheetViews>
  <sheetFormatPr baseColWidth="10" defaultColWidth="10.85546875" defaultRowHeight="15.75" x14ac:dyDescent="0.25"/>
  <cols>
    <col min="1" max="1" width="51.85546875" style="152" customWidth="1"/>
    <col min="2" max="2" width="3.140625" style="152" customWidth="1"/>
    <col min="3" max="3" width="14.140625" style="152" customWidth="1"/>
    <col min="4" max="4" width="3.42578125" style="152" customWidth="1"/>
    <col min="5" max="5" width="16" style="152" customWidth="1"/>
    <col min="6" max="6" width="1.85546875" style="152" customWidth="1"/>
    <col min="7" max="7" width="16.42578125" style="152" customWidth="1"/>
    <col min="8" max="16384" width="10.85546875" style="152"/>
  </cols>
  <sheetData>
    <row r="1" spans="1:7" ht="51.95" customHeight="1" x14ac:dyDescent="0.25">
      <c r="A1" s="170" t="s">
        <v>548</v>
      </c>
      <c r="C1" s="172" t="s">
        <v>549</v>
      </c>
      <c r="E1" s="174" t="s">
        <v>550</v>
      </c>
      <c r="G1" s="176" t="s">
        <v>551</v>
      </c>
    </row>
    <row r="2" spans="1:7" x14ac:dyDescent="0.25">
      <c r="A2" s="171"/>
      <c r="C2" s="173"/>
      <c r="E2" s="175"/>
      <c r="G2" s="177"/>
    </row>
    <row r="3" spans="1:7" x14ac:dyDescent="0.25">
      <c r="A3" s="153" t="s">
        <v>552</v>
      </c>
      <c r="C3" s="154"/>
      <c r="E3" s="155"/>
      <c r="G3" s="155"/>
    </row>
    <row r="4" spans="1:7" x14ac:dyDescent="0.25">
      <c r="A4" s="153" t="s">
        <v>553</v>
      </c>
      <c r="C4" s="154"/>
      <c r="E4" s="155"/>
      <c r="G4" s="155"/>
    </row>
    <row r="5" spans="1:7" x14ac:dyDescent="0.25">
      <c r="A5" s="153" t="s">
        <v>554</v>
      </c>
      <c r="C5" s="154"/>
      <c r="E5" s="155"/>
      <c r="G5" s="155"/>
    </row>
    <row r="6" spans="1:7" x14ac:dyDescent="0.25">
      <c r="A6" s="153" t="s">
        <v>555</v>
      </c>
      <c r="C6" s="154"/>
      <c r="E6" s="155"/>
      <c r="G6" s="155"/>
    </row>
    <row r="7" spans="1:7" x14ac:dyDescent="0.25">
      <c r="A7" s="153" t="s">
        <v>556</v>
      </c>
      <c r="C7" s="154"/>
      <c r="E7" s="155"/>
      <c r="G7" s="155"/>
    </row>
    <row r="8" spans="1:7" x14ac:dyDescent="0.25">
      <c r="A8" s="153" t="s">
        <v>557</v>
      </c>
      <c r="C8" s="154"/>
      <c r="E8" s="155"/>
      <c r="G8" s="155"/>
    </row>
    <row r="9" spans="1:7" x14ac:dyDescent="0.25">
      <c r="A9" s="156" t="s">
        <v>558</v>
      </c>
      <c r="C9" s="157"/>
      <c r="E9" s="158"/>
      <c r="G9" s="158"/>
    </row>
    <row r="10" spans="1:7" x14ac:dyDescent="0.25">
      <c r="A10" s="153" t="s">
        <v>569</v>
      </c>
      <c r="C10" s="154"/>
      <c r="E10" s="155"/>
      <c r="G10" s="155"/>
    </row>
    <row r="11" spans="1:7" x14ac:dyDescent="0.25">
      <c r="A11" s="153" t="s">
        <v>570</v>
      </c>
      <c r="C11" s="154"/>
      <c r="E11" s="155"/>
      <c r="G11" s="155"/>
    </row>
    <row r="12" spans="1:7" x14ac:dyDescent="0.25">
      <c r="A12" s="153" t="s">
        <v>571</v>
      </c>
      <c r="C12" s="154"/>
      <c r="E12" s="155"/>
      <c r="G12" s="155"/>
    </row>
    <row r="13" spans="1:7" x14ac:dyDescent="0.25">
      <c r="A13" s="153" t="s">
        <v>572</v>
      </c>
      <c r="C13" s="154"/>
      <c r="E13" s="155"/>
      <c r="G13" s="155"/>
    </row>
    <row r="14" spans="1:7" x14ac:dyDescent="0.25">
      <c r="A14" s="153" t="s">
        <v>578</v>
      </c>
      <c r="C14" s="154"/>
      <c r="E14" s="155"/>
      <c r="G14" s="155"/>
    </row>
    <row r="15" spans="1:7" x14ac:dyDescent="0.25">
      <c r="A15" s="153" t="s">
        <v>573</v>
      </c>
      <c r="C15" s="154"/>
      <c r="E15" s="155"/>
      <c r="G15" s="155"/>
    </row>
    <row r="16" spans="1:7" x14ac:dyDescent="0.25">
      <c r="A16" s="153" t="s">
        <v>574</v>
      </c>
      <c r="C16" s="154"/>
      <c r="E16" s="155"/>
      <c r="G16" s="155"/>
    </row>
    <row r="17" spans="1:7" x14ac:dyDescent="0.25">
      <c r="A17" s="153" t="s">
        <v>575</v>
      </c>
      <c r="C17" s="154"/>
      <c r="E17" s="155"/>
      <c r="G17" s="155"/>
    </row>
    <row r="18" spans="1:7" x14ac:dyDescent="0.25">
      <c r="A18" s="153" t="s">
        <v>576</v>
      </c>
      <c r="C18" s="154"/>
      <c r="E18" s="155"/>
      <c r="G18" s="155"/>
    </row>
    <row r="19" spans="1:7" x14ac:dyDescent="0.25">
      <c r="A19" s="153" t="s">
        <v>577</v>
      </c>
      <c r="C19" s="154"/>
      <c r="E19" s="155"/>
      <c r="G19" s="155"/>
    </row>
    <row r="20" spans="1:7" x14ac:dyDescent="0.25">
      <c r="A20" s="156" t="s">
        <v>559</v>
      </c>
      <c r="C20" s="157"/>
      <c r="E20" s="158"/>
      <c r="G20" s="158"/>
    </row>
    <row r="21" spans="1:7" x14ac:dyDescent="0.25">
      <c r="A21" s="153" t="s">
        <v>560</v>
      </c>
      <c r="C21" s="154"/>
      <c r="E21" s="155"/>
      <c r="G21" s="155"/>
    </row>
    <row r="22" spans="1:7" x14ac:dyDescent="0.25">
      <c r="A22" s="153" t="s">
        <v>561</v>
      </c>
      <c r="C22" s="154"/>
      <c r="E22" s="155"/>
      <c r="G22" s="155"/>
    </row>
    <row r="23" spans="1:7" x14ac:dyDescent="0.25">
      <c r="A23" s="153" t="s">
        <v>562</v>
      </c>
      <c r="C23" s="154"/>
      <c r="E23" s="155"/>
      <c r="G23" s="155"/>
    </row>
    <row r="24" spans="1:7" x14ac:dyDescent="0.25">
      <c r="A24" s="153" t="s">
        <v>563</v>
      </c>
      <c r="C24" s="154"/>
      <c r="E24" s="155"/>
      <c r="G24" s="155"/>
    </row>
    <row r="25" spans="1:7" x14ac:dyDescent="0.25">
      <c r="A25" s="153" t="s">
        <v>564</v>
      </c>
      <c r="C25" s="154"/>
      <c r="E25" s="155"/>
      <c r="G25" s="155"/>
    </row>
    <row r="26" spans="1:7" x14ac:dyDescent="0.25">
      <c r="A26" s="153" t="s">
        <v>565</v>
      </c>
      <c r="C26" s="154"/>
      <c r="E26" s="155"/>
      <c r="G26" s="155"/>
    </row>
    <row r="27" spans="1:7" x14ac:dyDescent="0.25">
      <c r="A27" s="153" t="s">
        <v>566</v>
      </c>
      <c r="C27" s="154"/>
      <c r="E27" s="155"/>
      <c r="G27" s="155"/>
    </row>
    <row r="28" spans="1:7" x14ac:dyDescent="0.25">
      <c r="A28" s="153" t="s">
        <v>567</v>
      </c>
      <c r="C28" s="154"/>
      <c r="E28" s="155"/>
      <c r="G28" s="155"/>
    </row>
    <row r="29" spans="1:7" ht="16.5" thickBot="1" x14ac:dyDescent="0.3">
      <c r="A29" s="159" t="s">
        <v>568</v>
      </c>
      <c r="C29" s="160"/>
      <c r="E29" s="161"/>
      <c r="G29" s="161"/>
    </row>
  </sheetData>
  <mergeCells count="4">
    <mergeCell ref="A1:A2"/>
    <mergeCell ref="C1:C2"/>
    <mergeCell ref="E1:E2"/>
    <mergeCell ref="G1:G2"/>
  </mergeCells>
  <dataValidations count="3">
    <dataValidation type="list" allowBlank="1" showInputMessage="1" showErrorMessage="1" sqref="G21:G29 G10:G19 G3:G8" xr:uid="{222CDBC4-8987-0F4D-AEC6-7E51E7C3D25D}">
      <formula1>"DIRECTO,INDIRECTO"</formula1>
    </dataValidation>
    <dataValidation type="list" allowBlank="1" showInputMessage="1" showErrorMessage="1" sqref="E21:E29 E10:E19 E3:E8" xr:uid="{890E900E-4825-F64D-B5ED-2E4202FE5E4E}">
      <formula1>"VARIABLE, FIJO, MIXTO"</formula1>
    </dataValidation>
    <dataValidation type="list" allowBlank="1" showInputMessage="1" showErrorMessage="1" sqref="C3:C8 C10:C19 C21:C29" xr:uid="{8908B3AE-63AD-B94D-AC5C-8C46C3DCC22D}">
      <formula1>"Costos,Gastos"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16560-A4A2-BB4B-8D58-ACDECE0C590B}">
  <dimension ref="A1:K73"/>
  <sheetViews>
    <sheetView showGridLines="0" topLeftCell="A54" zoomScale="157" workbookViewId="0">
      <selection activeCell="K59" sqref="K59:L59"/>
    </sheetView>
  </sheetViews>
  <sheetFormatPr baseColWidth="10" defaultColWidth="10.85546875" defaultRowHeight="11.25" outlineLevelRow="1" outlineLevelCol="1" x14ac:dyDescent="0.2"/>
  <cols>
    <col min="1" max="2" width="10.85546875" style="28" customWidth="1" outlineLevel="1"/>
    <col min="3" max="3" width="12.140625" style="28" customWidth="1" outlineLevel="1"/>
    <col min="4" max="4" width="10.85546875" style="28" customWidth="1" outlineLevel="1"/>
    <col min="5" max="5" width="12.42578125" style="29" customWidth="1" outlineLevel="1"/>
    <col min="6" max="6" width="10.85546875" style="29" customWidth="1" outlineLevel="1"/>
    <col min="7" max="7" width="6.140625" style="30" customWidth="1"/>
    <col min="8" max="8" width="30.28515625" style="29" customWidth="1"/>
    <col min="9" max="10" width="14.85546875" style="29" customWidth="1"/>
    <col min="11" max="16384" width="10.85546875" style="29"/>
  </cols>
  <sheetData>
    <row r="1" spans="1:10" ht="12" outlineLevel="1" thickBot="1" x14ac:dyDescent="0.25"/>
    <row r="2" spans="1:10" outlineLevel="1" x14ac:dyDescent="0.2">
      <c r="H2" s="31" t="s">
        <v>72</v>
      </c>
      <c r="I2" s="32" t="s">
        <v>15</v>
      </c>
      <c r="J2" s="32" t="s">
        <v>4</v>
      </c>
    </row>
    <row r="3" spans="1:10" outlineLevel="1" x14ac:dyDescent="0.2">
      <c r="A3" s="28">
        <v>11</v>
      </c>
      <c r="B3" s="28">
        <v>12</v>
      </c>
      <c r="C3" s="28">
        <v>13</v>
      </c>
      <c r="D3" s="28">
        <v>14</v>
      </c>
      <c r="H3" s="33" t="s">
        <v>28</v>
      </c>
      <c r="I3" s="34">
        <f>IFERROR(VLOOKUP($A3,Consolidados!$A$4:$D$1000,Consolidados!C$2,0),0)+IFERROR(VLOOKUP($B3,Consolidados!$A$4:$D$1000,Consolidados!C$2,0),0)+IFERROR(VLOOKUP($C3,Consolidados!$A$4:$D$1000,Consolidados!C$2,0),0)+IFERROR(VLOOKUP($D3,Consolidados!$A$4:$D$1000,Consolidados!C$2,0),0)+IFERROR(VLOOKUP($E3,Consolidados!$A$4:$D$1000,Consolidados!C$2,0),0)+IFERROR(VLOOKUP($F3,Consolidados!$A$4:$D$1000,Consolidados!C$2,0),0)</f>
        <v>8679017385.0799999</v>
      </c>
      <c r="J3" s="34">
        <f>IFERROR(VLOOKUP($A3,Consolidados!$A$4:$D$1000,Consolidados!D$2,0),0)+IFERROR(VLOOKUP($B3,Consolidados!$A$4:$D$1000,Consolidados!D$2,0),0)+IFERROR(VLOOKUP($C3,Consolidados!$A$4:$D$1000,Consolidados!D$2,0),0)+IFERROR(VLOOKUP($D3,Consolidados!$A$4:$D$1000,Consolidados!D$2,0),0)+IFERROR(VLOOKUP($E3,Consolidados!$A$4:$D$1000,Consolidados!D$2,0),0)+IFERROR(VLOOKUP($F3,Consolidados!$A$4:$D$1000,Consolidados!D$2,0),0)</f>
        <v>9205452149.9200001</v>
      </c>
    </row>
    <row r="4" spans="1:10" outlineLevel="1" x14ac:dyDescent="0.2">
      <c r="A4" s="28">
        <v>21</v>
      </c>
      <c r="B4" s="28">
        <v>22</v>
      </c>
      <c r="C4" s="28">
        <v>23</v>
      </c>
      <c r="D4" s="28">
        <v>24</v>
      </c>
      <c r="E4" s="29">
        <v>25</v>
      </c>
      <c r="H4" s="33" t="s">
        <v>29</v>
      </c>
      <c r="I4" s="34">
        <f>IFERROR(VLOOKUP($A4,Consolidados!$A$4:$D$1000,Consolidados!C$2,0),0)+IFERROR(VLOOKUP($B4,Consolidados!$A$4:$D$1000,Consolidados!C$2,0),0)+IFERROR(VLOOKUP($C4,Consolidados!$A$4:$D$1000,Consolidados!C$2,0),0)+IFERROR(VLOOKUP($D4,Consolidados!$A$4:$D$1000,Consolidados!C$2,0),0)+IFERROR(VLOOKUP($E4,Consolidados!$A$4:$D$1000,Consolidados!C$2,0),0)+IFERROR(VLOOKUP($F4,Consolidados!$A$4:$D$1000,Consolidados!C$2,0),0)</f>
        <v>1439961709.96</v>
      </c>
      <c r="J4" s="34">
        <f>IFERROR(VLOOKUP($A4,Consolidados!$A$4:$D$1000,Consolidados!D$2,0),0)+IFERROR(VLOOKUP($B4,Consolidados!$A$4:$D$1000,Consolidados!D$2,0),0)+IFERROR(VLOOKUP($C4,Consolidados!$A$4:$D$1000,Consolidados!D$2,0),0)+IFERROR(VLOOKUP($D4,Consolidados!$A$4:$D$1000,Consolidados!D$2,0),0)+IFERROR(VLOOKUP($E4,Consolidados!$A$4:$D$1000,Consolidados!D$2,0),0)+IFERROR(VLOOKUP($F4,Consolidados!$A$4:$D$1000,Consolidados!D$2,0),0)</f>
        <v>1650675000.98</v>
      </c>
    </row>
    <row r="5" spans="1:10" outlineLevel="1" x14ac:dyDescent="0.2">
      <c r="A5" s="28">
        <v>11</v>
      </c>
      <c r="H5" s="33" t="s">
        <v>77</v>
      </c>
      <c r="I5" s="34">
        <f>IFERROR(VLOOKUP($A5,Consolidados!$A$4:$D$1000,Consolidados!C$2,0),0)+IFERROR(VLOOKUP($B5,Consolidados!$A$4:$D$1000,Consolidados!C$2,0),0)+IFERROR(VLOOKUP($C5,Consolidados!$A$4:$D$1000,Consolidados!C$2,0),0)+IFERROR(VLOOKUP($D5,Consolidados!$A$4:$D$1000,Consolidados!C$2,0),0)+IFERROR(VLOOKUP($E5,Consolidados!$A$4:$D$1000,Consolidados!C$2,0),0)+IFERROR(VLOOKUP($F5,Consolidados!$A$4:$D$1000,Consolidados!C$2,0),0)</f>
        <v>2641531247.6399999</v>
      </c>
      <c r="J5" s="34">
        <f>IFERROR(VLOOKUP($A5,Consolidados!$A$4:$D$1000,Consolidados!D$2,0),0)+IFERROR(VLOOKUP($B5,Consolidados!$A$4:$D$1000,Consolidados!D$2,0),0)+IFERROR(VLOOKUP($C5,Consolidados!$A$4:$D$1000,Consolidados!D$2,0),0)+IFERROR(VLOOKUP($D5,Consolidados!$A$4:$D$1000,Consolidados!D$2,0),0)+IFERROR(VLOOKUP($E5,Consolidados!$A$4:$D$1000,Consolidados!D$2,0),0)+IFERROR(VLOOKUP($F5,Consolidados!$A$4:$D$1000,Consolidados!D$2,0),0)</f>
        <v>2673205879.04</v>
      </c>
    </row>
    <row r="6" spans="1:10" outlineLevel="1" x14ac:dyDescent="0.2">
      <c r="E6" s="29">
        <v>14</v>
      </c>
      <c r="H6" s="33" t="s">
        <v>30</v>
      </c>
      <c r="I6" s="34">
        <f>IFERROR(VLOOKUP($A6,Consolidados!$A$4:$D$1000,Consolidados!C$2,0),0)+IFERROR(VLOOKUP($B6,Consolidados!$A$4:$D$1000,Consolidados!C$2,0),0)+IFERROR(VLOOKUP($C6,Consolidados!$A$4:$D$1000,Consolidados!C$2,0),0)+IFERROR(VLOOKUP($D6,Consolidados!$A$4:$D$1000,Consolidados!C$2,0),0)+IFERROR(VLOOKUP($E6,Consolidados!$A$4:$D$1000,Consolidados!C$2,0),0)+IFERROR(VLOOKUP($F6,Consolidados!$A$4:$D$1000,Consolidados!C$2,0),0)</f>
        <v>3446025855.7399998</v>
      </c>
      <c r="J6" s="34">
        <f>IFERROR(VLOOKUP($A6,Consolidados!$A$4:$D$1000,Consolidados!D$2,0),0)+IFERROR(VLOOKUP($B6,Consolidados!$A$4:$D$1000,Consolidados!D$2,0),0)+IFERROR(VLOOKUP($C6,Consolidados!$A$4:$D$1000,Consolidados!D$2,0),0)+IFERROR(VLOOKUP($D6,Consolidados!$A$4:$D$1000,Consolidados!D$2,0),0)+IFERROR(VLOOKUP($E6,Consolidados!$A$4:$D$1000,Consolidados!D$2,0),0)+IFERROR(VLOOKUP($F6,Consolidados!$A$4:$D$1000,Consolidados!D$2,0),0)</f>
        <v>4075579291.4400001</v>
      </c>
    </row>
    <row r="7" spans="1:10" outlineLevel="1" x14ac:dyDescent="0.2">
      <c r="A7" s="28">
        <v>13</v>
      </c>
      <c r="H7" s="33" t="s">
        <v>75</v>
      </c>
      <c r="I7" s="34">
        <f>IFERROR(VLOOKUP($A7,Consolidados!$A$4:$D$1000,Consolidados!C$2,0),0)+IFERROR(VLOOKUP($B7,Consolidados!$A$4:$D$1000,Consolidados!C$2,0),0)+IFERROR(VLOOKUP($C7,Consolidados!$A$4:$D$1000,Consolidados!C$2,0),0)+IFERROR(VLOOKUP($D7,Consolidados!$A$4:$D$1000,Consolidados!C$2,0),0)+IFERROR(VLOOKUP($E7,Consolidados!$A$4:$D$1000,Consolidados!C$2,0),0)+IFERROR(VLOOKUP($F7,Consolidados!$A$4:$D$1000,Consolidados!C$2,0),0)</f>
        <v>2591460281.6999998</v>
      </c>
      <c r="J7" s="34">
        <f>IFERROR(VLOOKUP($A7,Consolidados!$A$4:$D$1000,Consolidados!D$2,0),0)+IFERROR(VLOOKUP($B7,Consolidados!$A$4:$D$1000,Consolidados!D$2,0),0)+IFERROR(VLOOKUP($C7,Consolidados!$A$4:$D$1000,Consolidados!D$2,0),0)+IFERROR(VLOOKUP($D7,Consolidados!$A$4:$D$1000,Consolidados!D$2,0),0)+IFERROR(VLOOKUP($E7,Consolidados!$A$4:$D$1000,Consolidados!D$2,0),0)+IFERROR(VLOOKUP($F7,Consolidados!$A$4:$D$1000,Consolidados!D$2,0),0)</f>
        <v>2456666979.4400001</v>
      </c>
    </row>
    <row r="8" spans="1:10" outlineLevel="1" x14ac:dyDescent="0.2">
      <c r="A8" s="28">
        <v>1305</v>
      </c>
      <c r="B8" s="28">
        <v>1390</v>
      </c>
      <c r="C8" s="28">
        <v>1399</v>
      </c>
      <c r="H8" s="33" t="s">
        <v>467</v>
      </c>
      <c r="I8" s="34">
        <f>IFERROR(VLOOKUP($A8,Consolidados!$A$4:$D$1000,Consolidados!C$2,0),0)+IFERROR(VLOOKUP($B8,Consolidados!$A$4:$D$1000,Consolidados!C$2,0),0)+IFERROR(VLOOKUP($C8,Consolidados!$A$4:$D$1000,Consolidados!C$2,0),0)+IFERROR(VLOOKUP($D8,Consolidados!$A$4:$D$1000,Consolidados!C$2,0),0)+IFERROR(VLOOKUP($E8,Consolidados!$A$4:$D$1000,Consolidados!C$2,0),0)+IFERROR(VLOOKUP($F8,Consolidados!$A$4:$D$1000,Consolidados!C$2,0),0)</f>
        <v>1636681597.3199999</v>
      </c>
      <c r="J8" s="34">
        <f>IFERROR(VLOOKUP($A8,Consolidados!$A$4:$D$1000,Consolidados!D$2,0),0)+IFERROR(VLOOKUP($B8,Consolidados!$A$4:$D$1000,Consolidados!D$2,0),0)+IFERROR(VLOOKUP($C8,Consolidados!$A$4:$D$1000,Consolidados!D$2,0),0)+IFERROR(VLOOKUP($D8,Consolidados!$A$4:$D$1000,Consolidados!D$2,0),0)+IFERROR(VLOOKUP($E8,Consolidados!$A$4:$D$1000,Consolidados!D$2,0),0)+IFERROR(VLOOKUP($F8,Consolidados!$A$4:$D$1000,Consolidados!D$2,0),0)</f>
        <v>1526669629.98</v>
      </c>
    </row>
    <row r="9" spans="1:10" outlineLevel="1" x14ac:dyDescent="0.2">
      <c r="A9" s="28">
        <v>15</v>
      </c>
      <c r="H9" s="33" t="s">
        <v>65</v>
      </c>
      <c r="I9" s="34">
        <f>IFERROR(VLOOKUP($A9,Consolidados!$A$4:$D$1000,Consolidados!C$2,0),0)+IFERROR(VLOOKUP($B9,Consolidados!$A$4:$D$1000,Consolidados!C$2,0),0)+IFERROR(VLOOKUP($C9,Consolidados!$A$4:$D$1000,Consolidados!C$2,0),0)+IFERROR(VLOOKUP($D9,Consolidados!$A$4:$D$1000,Consolidados!C$2,0),0)+IFERROR(VLOOKUP($E9,Consolidados!$A$4:$D$1000,Consolidados!C$2,0),0)+IFERROR(VLOOKUP($F9,Consolidados!$A$4:$D$1000,Consolidados!C$2,0),0)</f>
        <v>3696367289.1999998</v>
      </c>
      <c r="J9" s="34">
        <f>IFERROR(VLOOKUP($A9,Consolidados!$A$4:$D$1000,Consolidados!D$2,0),0)+IFERROR(VLOOKUP($B9,Consolidados!$A$4:$D$1000,Consolidados!D$2,0),0)+IFERROR(VLOOKUP($C9,Consolidados!$A$4:$D$1000,Consolidados!D$2,0),0)+IFERROR(VLOOKUP($D9,Consolidados!$A$4:$D$1000,Consolidados!D$2,0),0)+IFERROR(VLOOKUP($E9,Consolidados!$A$4:$D$1000,Consolidados!D$2,0),0)+IFERROR(VLOOKUP($F9,Consolidados!$A$4:$D$1000,Consolidados!D$2,0),0)</f>
        <v>3680338913.7399998</v>
      </c>
    </row>
    <row r="10" spans="1:10" outlineLevel="1" x14ac:dyDescent="0.2">
      <c r="A10" s="28">
        <v>1</v>
      </c>
      <c r="H10" s="33" t="s">
        <v>33</v>
      </c>
      <c r="I10" s="34">
        <f>IFERROR(VLOOKUP($A10,Consolidados!$A$4:$D$1000,Consolidados!C$2,0),0)+IFERROR(VLOOKUP($B10,Consolidados!$A$4:$D$1000,Consolidados!C$2,0),0)+IFERROR(VLOOKUP($C10,Consolidados!$A$4:$D$1000,Consolidados!C$2,0),0)+IFERROR(VLOOKUP($D10,Consolidados!$A$4:$D$1000,Consolidados!C$2,0),0)+IFERROR(VLOOKUP($E10,Consolidados!$A$4:$D$1000,Consolidados!C$2,0),0)+IFERROR(VLOOKUP($F10,Consolidados!$A$4:$D$1000,Consolidados!C$2,0),0)</f>
        <v>24750769348.559998</v>
      </c>
      <c r="J10" s="34">
        <f>IFERROR(VLOOKUP($A10,Consolidados!$A$4:$D$1000,Consolidados!D$2,0),0)+IFERROR(VLOOKUP($B10,Consolidados!$A$4:$D$1000,Consolidados!D$2,0),0)+IFERROR(VLOOKUP($C10,Consolidados!$A$4:$D$1000,Consolidados!D$2,0),0)+IFERROR(VLOOKUP($D10,Consolidados!$A$4:$D$1000,Consolidados!D$2,0),0)+IFERROR(VLOOKUP($E10,Consolidados!$A$4:$D$1000,Consolidados!D$2,0),0)+IFERROR(VLOOKUP($F10,Consolidados!$A$4:$D$1000,Consolidados!D$2,0),0)</f>
        <v>25771582127.32</v>
      </c>
    </row>
    <row r="11" spans="1:10" outlineLevel="1" x14ac:dyDescent="0.2">
      <c r="A11" s="28">
        <v>2</v>
      </c>
      <c r="H11" s="33" t="s">
        <v>2</v>
      </c>
      <c r="I11" s="34">
        <f>IFERROR(VLOOKUP($A11,Consolidados!$A$4:$D$1000,Consolidados!C$2,0),0)+IFERROR(VLOOKUP($B11,Consolidados!$A$4:$D$1000,Consolidados!C$2,0),0)+IFERROR(VLOOKUP($C11,Consolidados!$A$4:$D$1000,Consolidados!C$2,0),0)+IFERROR(VLOOKUP($D11,Consolidados!$A$4:$D$1000,Consolidados!C$2,0),0)+IFERROR(VLOOKUP($E11,Consolidados!$A$4:$D$1000,Consolidados!C$2,0),0)+IFERROR(VLOOKUP($F11,Consolidados!$A$4:$D$1000,Consolidados!C$2,0),0)</f>
        <v>11040509523.559999</v>
      </c>
      <c r="J11" s="34">
        <f>IFERROR(VLOOKUP($A11,Consolidados!$A$4:$D$1000,Consolidados!D$2,0),0)+IFERROR(VLOOKUP($B11,Consolidados!$A$4:$D$1000,Consolidados!D$2,0),0)+IFERROR(VLOOKUP($C11,Consolidados!$A$4:$D$1000,Consolidados!D$2,0),0)+IFERROR(VLOOKUP($D11,Consolidados!$A$4:$D$1000,Consolidados!D$2,0),0)+IFERROR(VLOOKUP($E11,Consolidados!$A$4:$D$1000,Consolidados!D$2,0),0)+IFERROR(VLOOKUP($F11,Consolidados!$A$4:$D$1000,Consolidados!D$2,0),0)</f>
        <v>12556197539.6</v>
      </c>
    </row>
    <row r="12" spans="1:10" outlineLevel="1" x14ac:dyDescent="0.2">
      <c r="A12" s="28">
        <v>22</v>
      </c>
      <c r="H12" s="33" t="s">
        <v>58</v>
      </c>
      <c r="I12" s="34">
        <f>IFERROR(VLOOKUP($A12,Consolidados!$A$4:$D$1000,Consolidados!C$2,0),0)+IFERROR(VLOOKUP($B12,Consolidados!$A$4:$D$1000,Consolidados!C$2,0),0)+IFERROR(VLOOKUP($C12,Consolidados!$A$4:$D$1000,Consolidados!C$2,0),0)+IFERROR(VLOOKUP($D12,Consolidados!$A$4:$D$1000,Consolidados!C$2,0),0)+IFERROR(VLOOKUP($E12,Consolidados!$A$4:$D$1000,Consolidados!C$2,0),0)+IFERROR(VLOOKUP($F12,Consolidados!$A$4:$D$1000,Consolidados!C$2,0),0)</f>
        <v>509702132.98000002</v>
      </c>
      <c r="J12" s="34">
        <f>IFERROR(VLOOKUP($A12,Consolidados!$A$4:$D$1000,Consolidados!D$2,0),0)+IFERROR(VLOOKUP($B12,Consolidados!$A$4:$D$1000,Consolidados!D$2,0),0)+IFERROR(VLOOKUP($C12,Consolidados!$A$4:$D$1000,Consolidados!D$2,0),0)+IFERROR(VLOOKUP($D12,Consolidados!$A$4:$D$1000,Consolidados!D$2,0),0)+IFERROR(VLOOKUP($E12,Consolidados!$A$4:$D$1000,Consolidados!D$2,0),0)+IFERROR(VLOOKUP($F12,Consolidados!$A$4:$D$1000,Consolidados!D$2,0),0)</f>
        <v>990578580</v>
      </c>
    </row>
    <row r="13" spans="1:10" outlineLevel="1" x14ac:dyDescent="0.2">
      <c r="A13" s="28">
        <v>3</v>
      </c>
      <c r="H13" s="33" t="s">
        <v>3</v>
      </c>
      <c r="I13" s="34">
        <f>IFERROR(VLOOKUP($A13,Consolidados!$A$4:$D$1000,Consolidados!C$2,0),0)+IFERROR(VLOOKUP($B13,Consolidados!$A$4:$D$1000,Consolidados!C$2,0),0)+IFERROR(VLOOKUP($C13,Consolidados!$A$4:$D$1000,Consolidados!C$2,0),0)+IFERROR(VLOOKUP($D13,Consolidados!$A$4:$D$1000,Consolidados!C$2,0),0)+IFERROR(VLOOKUP($E13,Consolidados!$A$4:$D$1000,Consolidados!C$2,0),0)+IFERROR(VLOOKUP($F13,Consolidados!$A$4:$D$1000,Consolidados!C$2,0),0)</f>
        <v>14173519711.08</v>
      </c>
      <c r="J13" s="34">
        <f>IFERROR(VLOOKUP($A13,Consolidados!$A$4:$D$1000,Consolidados!D$2,0),0)+IFERROR(VLOOKUP($B13,Consolidados!$A$4:$D$1000,Consolidados!D$2,0),0)+IFERROR(VLOOKUP($C13,Consolidados!$A$4:$D$1000,Consolidados!D$2,0),0)+IFERROR(VLOOKUP($D13,Consolidados!$A$4:$D$1000,Consolidados!D$2,0),0)+IFERROR(VLOOKUP($E13,Consolidados!$A$4:$D$1000,Consolidados!D$2,0),0)+IFERROR(VLOOKUP($F13,Consolidados!$A$4:$D$1000,Consolidados!D$2,0),0)</f>
        <v>14173519711.08</v>
      </c>
    </row>
    <row r="14" spans="1:10" ht="12" outlineLevel="1" thickBot="1" x14ac:dyDescent="0.25">
      <c r="A14" s="28">
        <v>21</v>
      </c>
      <c r="H14" s="35" t="s">
        <v>36</v>
      </c>
      <c r="I14" s="36">
        <f>IFERROR(VLOOKUP($A14,Consolidados!$A$4:$D$1000,Consolidados!C$2,0),0)+IFERROR(VLOOKUP($B14,Consolidados!$A$4:$D$1000,Consolidados!C$2,0),0)+IFERROR(VLOOKUP($C14,Consolidados!$A$4:$D$1000,Consolidados!C$2,0),0)+IFERROR(VLOOKUP($D14,Consolidados!$A$4:$D$1000,Consolidados!C$2,0),0)+IFERROR(VLOOKUP($E14,Consolidados!$A$4:$D$1000,Consolidados!C$2,0),0)+IFERROR(VLOOKUP($F14,Consolidados!$A$4:$D$1000,Consolidados!C$2,0),0)</f>
        <v>0</v>
      </c>
      <c r="J14" s="36">
        <f>IFERROR(VLOOKUP($A14,Consolidados!$A$4:$D$1000,Consolidados!D$2,0),0)+IFERROR(VLOOKUP($B14,Consolidados!$A$4:$D$1000,Consolidados!D$2,0),0)+IFERROR(VLOOKUP($C14,Consolidados!$A$4:$D$1000,Consolidados!D$2,0),0)+IFERROR(VLOOKUP($D14,Consolidados!$A$4:$D$1000,Consolidados!D$2,0),0)+IFERROR(VLOOKUP($E14,Consolidados!$A$4:$D$1000,Consolidados!D$2,0),0)+IFERROR(VLOOKUP($F14,Consolidados!$A$4:$D$1000,Consolidados!D$2,0),0)</f>
        <v>0</v>
      </c>
    </row>
    <row r="15" spans="1:10" ht="12" outlineLevel="1" thickBot="1" x14ac:dyDescent="0.25">
      <c r="I15" s="37"/>
      <c r="J15" s="37"/>
    </row>
    <row r="16" spans="1:10" ht="12" outlineLevel="1" thickTop="1" x14ac:dyDescent="0.2">
      <c r="A16" s="28">
        <v>41</v>
      </c>
      <c r="H16" s="38" t="s">
        <v>44</v>
      </c>
      <c r="I16" s="39">
        <f>IFERROR(VLOOKUP($A16,Consolidados!$A$4:$D$1000,Consolidados!C$2,0),0)+IFERROR(VLOOKUP($B16,Consolidados!$A$4:$D$1000,Consolidados!C$2,0),0)+IFERROR(VLOOKUP($C16,Consolidados!$A$4:$D$1000,Consolidados!C$2,0),0)+IFERROR(VLOOKUP($D16,Consolidados!$A$4:$D$1000,Consolidados!C$2,0),0)+IFERROR(VLOOKUP($E16,Consolidados!$A$4:$D$1000,Consolidados!C$2,0),0)+IFERROR(VLOOKUP($F16,Consolidados!$A$4:$D$1000,Consolidados!C$2,0),0)</f>
        <v>5407325780.8800001</v>
      </c>
      <c r="J16" s="39">
        <f>IFERROR(VLOOKUP($A16,Consolidados!$A$4:$D$1000,Consolidados!D$2,0),0)+IFERROR(VLOOKUP($B16,Consolidados!$A$4:$D$1000,Consolidados!D$2,0),0)+IFERROR(VLOOKUP($C16,Consolidados!$A$4:$D$1000,Consolidados!D$2,0),0)+IFERROR(VLOOKUP($D16,Consolidados!$A$4:$D$1000,Consolidados!D$2,0),0)+IFERROR(VLOOKUP($E16,Consolidados!$A$4:$D$1000,Consolidados!D$2,0),0)+IFERROR(VLOOKUP($F16,Consolidados!$A$4:$D$1000,Consolidados!D$2,0),0)</f>
        <v>997312246.84000003</v>
      </c>
    </row>
    <row r="17" spans="1:10" outlineLevel="1" x14ac:dyDescent="0.2">
      <c r="A17" s="28">
        <v>6</v>
      </c>
      <c r="B17" s="28">
        <v>7</v>
      </c>
      <c r="H17" s="27" t="s">
        <v>40</v>
      </c>
      <c r="I17" s="34">
        <f>IFERROR(VLOOKUP($A17,Consolidados!$A$4:$D$1000,Consolidados!C$2,0),0)+IFERROR(VLOOKUP($B17,Consolidados!$A$4:$D$1000,Consolidados!C$2,0),0)+IFERROR(VLOOKUP($C17,Consolidados!$A$4:$D$1000,Consolidados!C$2,0),0)+IFERROR(VLOOKUP($D17,Consolidados!$A$4:$D$1000,Consolidados!C$2,0),0)+IFERROR(VLOOKUP($E17,Consolidados!$A$4:$D$1000,Consolidados!C$2,0),0)+IFERROR(VLOOKUP($F17,Consolidados!$A$4:$D$1000,Consolidados!C$2,0),0)</f>
        <v>764409568.15999997</v>
      </c>
      <c r="J17" s="34">
        <f>IFERROR(VLOOKUP($A17,Consolidados!$A$4:$D$1000,Consolidados!D$2,0),0)+IFERROR(VLOOKUP($B17,Consolidados!$A$4:$D$1000,Consolidados!D$2,0),0)+IFERROR(VLOOKUP($C17,Consolidados!$A$4:$D$1000,Consolidados!D$2,0),0)+IFERROR(VLOOKUP($D17,Consolidados!$A$4:$D$1000,Consolidados!D$2,0),0)+IFERROR(VLOOKUP($E17,Consolidados!$A$4:$D$1000,Consolidados!D$2,0),0)+IFERROR(VLOOKUP($F17,Consolidados!$A$4:$D$1000,Consolidados!D$2,0),0)</f>
        <v>1721039486.48</v>
      </c>
    </row>
    <row r="18" spans="1:10" outlineLevel="1" x14ac:dyDescent="0.2">
      <c r="H18" s="27" t="s">
        <v>52</v>
      </c>
      <c r="I18" s="34">
        <f>I16-I17</f>
        <v>4642916212.7200003</v>
      </c>
      <c r="J18" s="34">
        <f t="shared" ref="J18" si="0">J16-J17</f>
        <v>-723727239.63999999</v>
      </c>
    </row>
    <row r="19" spans="1:10" outlineLevel="1" x14ac:dyDescent="0.2">
      <c r="A19" s="28">
        <v>51</v>
      </c>
      <c r="H19" s="27" t="s">
        <v>53</v>
      </c>
      <c r="I19" s="34">
        <f>IFERROR(VLOOKUP($A19,Consolidados!$A$4:$D$1000,Consolidados!C$2,0),0)+IFERROR(VLOOKUP($B19,Consolidados!$A$4:$D$1000,Consolidados!C$2,0),0)+IFERROR(VLOOKUP($C19,Consolidados!$A$4:$D$1000,Consolidados!C$2,0),0)+IFERROR(VLOOKUP($D19,Consolidados!$A$4:$D$1000,Consolidados!C$2,0),0)+IFERROR(VLOOKUP($E19,Consolidados!$A$4:$D$1000,Consolidados!C$2,0),0)+IFERROR(VLOOKUP($F19,Consolidados!$A$4:$D$1000,Consolidados!C$2,0),0)</f>
        <v>283332028.95999998</v>
      </c>
      <c r="J19" s="34">
        <f>IFERROR(VLOOKUP($A19,Consolidados!$A$4:$D$1000,Consolidados!D$2,0),0)+IFERROR(VLOOKUP($B19,Consolidados!$A$4:$D$1000,Consolidados!D$2,0),0)+IFERROR(VLOOKUP($C19,Consolidados!$A$4:$D$1000,Consolidados!D$2,0),0)+IFERROR(VLOOKUP($D19,Consolidados!$A$4:$D$1000,Consolidados!D$2,0),0)+IFERROR(VLOOKUP($E19,Consolidados!$A$4:$D$1000,Consolidados!D$2,0),0)+IFERROR(VLOOKUP($F19,Consolidados!$A$4:$D$1000,Consolidados!D$2,0),0)</f>
        <v>572108334.53999996</v>
      </c>
    </row>
    <row r="20" spans="1:10" outlineLevel="1" x14ac:dyDescent="0.2">
      <c r="A20" s="28">
        <v>52</v>
      </c>
      <c r="H20" s="27" t="s">
        <v>42</v>
      </c>
      <c r="I20" s="34">
        <f>IFERROR(VLOOKUP($A20,Consolidados!$A$4:$D$1000,Consolidados!C$2,0),0)+IFERROR(VLOOKUP($B20,Consolidados!$A$4:$D$1000,Consolidados!C$2,0),0)+IFERROR(VLOOKUP($C20,Consolidados!$A$4:$D$1000,Consolidados!C$2,0),0)+IFERROR(VLOOKUP($D20,Consolidados!$A$4:$D$1000,Consolidados!C$2,0),0)+IFERROR(VLOOKUP($E20,Consolidados!$A$4:$D$1000,Consolidados!C$2,0),0)+IFERROR(VLOOKUP($F20,Consolidados!$A$4:$D$1000,Consolidados!C$2,0),0)</f>
        <v>116617550</v>
      </c>
      <c r="J20" s="34">
        <f>IFERROR(VLOOKUP($A20,Consolidados!$A$4:$D$1000,Consolidados!D$2,0),0)+IFERROR(VLOOKUP($B20,Consolidados!$A$4:$D$1000,Consolidados!D$2,0),0)+IFERROR(VLOOKUP($C20,Consolidados!$A$4:$D$1000,Consolidados!D$2,0),0)+IFERROR(VLOOKUP($D20,Consolidados!$A$4:$D$1000,Consolidados!D$2,0),0)+IFERROR(VLOOKUP($E20,Consolidados!$A$4:$D$1000,Consolidados!D$2,0),0)+IFERROR(VLOOKUP($F20,Consolidados!$A$4:$D$1000,Consolidados!D$2,0),0)</f>
        <v>185695502</v>
      </c>
    </row>
    <row r="21" spans="1:10" outlineLevel="1" x14ac:dyDescent="0.2">
      <c r="H21" s="27" t="s">
        <v>54</v>
      </c>
      <c r="I21" s="34">
        <f>I18-I19-I20</f>
        <v>4242966633.7600002</v>
      </c>
      <c r="J21" s="34">
        <f t="shared" ref="J21" si="1">J18-J19-J20</f>
        <v>-1481531076.1799998</v>
      </c>
    </row>
    <row r="22" spans="1:10" outlineLevel="1" x14ac:dyDescent="0.2">
      <c r="A22" s="28">
        <v>42</v>
      </c>
      <c r="H22" s="27" t="s">
        <v>51</v>
      </c>
      <c r="I22" s="34">
        <f>IFERROR(VLOOKUP($A22,Consolidados!$A$4:$D$1000,Consolidados!C$2,0),0)+IFERROR(VLOOKUP($B22,Consolidados!$A$4:$D$1000,Consolidados!C$2,0),0)+IFERROR(VLOOKUP($C22,Consolidados!$A$4:$D$1000,Consolidados!C$2,0),0)+IFERROR(VLOOKUP($D22,Consolidados!$A$4:$D$1000,Consolidados!C$2,0),0)+IFERROR(VLOOKUP($E22,Consolidados!$A$4:$D$1000,Consolidados!C$2,0),0)+IFERROR(VLOOKUP($F22,Consolidados!$A$4:$D$1000,Consolidados!C$2,0),0)</f>
        <v>21714069.640000001</v>
      </c>
      <c r="J22" s="34">
        <f>IFERROR(VLOOKUP($A22,Consolidados!$A$4:$D$1000,Consolidados!D$2,0),0)+IFERROR(VLOOKUP($B22,Consolidados!$A$4:$D$1000,Consolidados!D$2,0),0)+IFERROR(VLOOKUP($C22,Consolidados!$A$4:$D$1000,Consolidados!D$2,0),0)+IFERROR(VLOOKUP($D22,Consolidados!$A$4:$D$1000,Consolidados!D$2,0),0)+IFERROR(VLOOKUP($E22,Consolidados!$A$4:$D$1000,Consolidados!D$2,0),0)+IFERROR(VLOOKUP($F22,Consolidados!$A$4:$D$1000,Consolidados!D$2,0),0)</f>
        <v>172628814.19999999</v>
      </c>
    </row>
    <row r="23" spans="1:10" outlineLevel="1" x14ac:dyDescent="0.2">
      <c r="A23" s="28">
        <v>53</v>
      </c>
      <c r="H23" s="27" t="s">
        <v>41</v>
      </c>
      <c r="I23" s="34">
        <f>IFERROR(VLOOKUP($A23,Consolidados!$A$4:$D$1000,Consolidados!C$2,0),0)+IFERROR(VLOOKUP($B23,Consolidados!$A$4:$D$1000,Consolidados!C$2,0),0)+IFERROR(VLOOKUP($C23,Consolidados!$A$4:$D$1000,Consolidados!C$2,0),0)+IFERROR(VLOOKUP($D23,Consolidados!$A$4:$D$1000,Consolidados!C$2,0),0)+IFERROR(VLOOKUP($E23,Consolidados!$A$4:$D$1000,Consolidados!C$2,0),0)+IFERROR(VLOOKUP($F23,Consolidados!$A$4:$D$1000,Consolidados!C$2,0),0)</f>
        <v>11922228.52</v>
      </c>
      <c r="J23" s="34">
        <f>IFERROR(VLOOKUP($A23,Consolidados!$A$4:$D$1000,Consolidados!D$2,0),0)+IFERROR(VLOOKUP($B23,Consolidados!$A$4:$D$1000,Consolidados!D$2,0),0)+IFERROR(VLOOKUP($C23,Consolidados!$A$4:$D$1000,Consolidados!D$2,0),0)+IFERROR(VLOOKUP($D23,Consolidados!$A$4:$D$1000,Consolidados!D$2,0),0)+IFERROR(VLOOKUP($E23,Consolidados!$A$4:$D$1000,Consolidados!D$2,0),0)+IFERROR(VLOOKUP($F23,Consolidados!$A$4:$D$1000,Consolidados!D$2,0),0)</f>
        <v>30685042.940000001</v>
      </c>
    </row>
    <row r="24" spans="1:10" outlineLevel="1" x14ac:dyDescent="0.2">
      <c r="H24" s="27" t="s">
        <v>55</v>
      </c>
      <c r="I24" s="34">
        <f>I21+I22-I23</f>
        <v>4252758474.8800001</v>
      </c>
      <c r="J24" s="34">
        <f>J21+J22-J23</f>
        <v>-1339587304.9199998</v>
      </c>
    </row>
    <row r="25" spans="1:10" outlineLevel="1" x14ac:dyDescent="0.2">
      <c r="A25" s="28">
        <v>54</v>
      </c>
      <c r="H25" s="27" t="s">
        <v>50</v>
      </c>
      <c r="I25" s="34">
        <f>IFERROR(VLOOKUP($A25,Consolidados!$A$4:$D$1000,Consolidados!C$2,0),0)+IFERROR(VLOOKUP($B25,Consolidados!$A$4:$D$1000,Consolidados!C$2,0),0)+IFERROR(VLOOKUP($C25,Consolidados!$A$4:$D$1000,Consolidados!C$2,0),0)+IFERROR(VLOOKUP($D25,Consolidados!$A$4:$D$1000,Consolidados!C$2,0),0)+IFERROR(VLOOKUP($E25,Consolidados!$A$4:$D$1000,Consolidados!C$2,0),0)+IFERROR(VLOOKUP($F25,Consolidados!$A$4:$D$1000,Consolidados!C$2,0),0)</f>
        <v>0</v>
      </c>
      <c r="J25" s="34">
        <f>IFERROR(VLOOKUP($A25,Consolidados!$A$4:$D$1000,Consolidados!D$2,0),0)+IFERROR(VLOOKUP($B25,Consolidados!$A$4:$D$1000,Consolidados!D$2,0),0)+IFERROR(VLOOKUP($C25,Consolidados!$A$4:$D$1000,Consolidados!D$2,0),0)+IFERROR(VLOOKUP($D25,Consolidados!$A$4:$D$1000,Consolidados!D$2,0),0)+IFERROR(VLOOKUP($E25,Consolidados!$A$4:$D$1000,Consolidados!D$2,0),0)+IFERROR(VLOOKUP($F25,Consolidados!$A$4:$D$1000,Consolidados!D$2,0),0)</f>
        <v>0</v>
      </c>
    </row>
    <row r="26" spans="1:10" outlineLevel="1" x14ac:dyDescent="0.2">
      <c r="H26" s="27" t="s">
        <v>56</v>
      </c>
      <c r="I26" s="34">
        <f>I24-I25</f>
        <v>4252758474.8800001</v>
      </c>
      <c r="J26" s="34">
        <f t="shared" ref="J26" si="2">J24-J25</f>
        <v>-1339587304.9199998</v>
      </c>
    </row>
    <row r="27" spans="1:10" outlineLevel="1" x14ac:dyDescent="0.2">
      <c r="H27" s="27" t="s">
        <v>76</v>
      </c>
      <c r="I27" s="34">
        <f>IFERROR(VLOOKUP($A27,Consolidados!$A$4:$D$1000,Consolidados!C$2,0),0)+IFERROR(VLOOKUP($B27,Consolidados!$A$4:$D$1000,Consolidados!C$2,0),0)+IFERROR(VLOOKUP($C27,Consolidados!$A$4:$D$1000,Consolidados!C$2,0),0)+IFERROR(VLOOKUP($D27,Consolidados!$A$4:$D$1000,Consolidados!C$2,0),0)+IFERROR(VLOOKUP($E27,Consolidados!$A$4:$D$1000,Consolidados!C$2,0),0)+IFERROR(VLOOKUP($F27,Consolidados!$A$4:$D$1000,Consolidados!C$2,0),0)</f>
        <v>0</v>
      </c>
      <c r="J27" s="34">
        <f>IFERROR(VLOOKUP($A27,Consolidados!$A$4:$D$1000,Consolidados!D$2,0),0)+IFERROR(VLOOKUP($B27,Consolidados!$A$4:$D$1000,Consolidados!D$2,0),0)+IFERROR(VLOOKUP($C27,Consolidados!$A$4:$D$1000,Consolidados!D$2,0),0)+IFERROR(VLOOKUP($D27,Consolidados!$A$4:$D$1000,Consolidados!D$2,0),0)+IFERROR(VLOOKUP($E27,Consolidados!$A$4:$D$1000,Consolidados!D$2,0),0)+IFERROR(VLOOKUP($F27,Consolidados!$A$4:$D$1000,Consolidados!D$2,0),0)</f>
        <v>0</v>
      </c>
    </row>
    <row r="28" spans="1:10" ht="12" outlineLevel="1" thickBot="1" x14ac:dyDescent="0.25">
      <c r="A28" s="28">
        <v>5160</v>
      </c>
      <c r="H28" s="40" t="s">
        <v>43</v>
      </c>
      <c r="I28" s="41">
        <f>IFERROR(VLOOKUP($A28,Consolidados!$A$4:$D$1000,Consolidados!C$2,0),0)+IFERROR(VLOOKUP($B28,Consolidados!$A$4:$D$1000,Consolidados!C$2,0),0)+IFERROR(VLOOKUP($C28,Consolidados!$A$4:$D$1000,Consolidados!C$2,0),0)+IFERROR(VLOOKUP($D28,Consolidados!$A$4:$D$1000,Consolidados!C$2,0),0)+IFERROR(VLOOKUP($E28,Consolidados!$A$4:$D$1000,Consolidados!C$2,0),0)+IFERROR(VLOOKUP($F28,Consolidados!$A$4:$D$1000,Consolidados!C$2,0),0)</f>
        <v>6986759.1200000001</v>
      </c>
      <c r="J28" s="41">
        <f>IFERROR(VLOOKUP($A28,Consolidados!$A$4:$D$1000,Consolidados!D$2,0),0)+IFERROR(VLOOKUP($B28,Consolidados!$A$4:$D$1000,Consolidados!D$2,0),0)+IFERROR(VLOOKUP($C28,Consolidados!$A$4:$D$1000,Consolidados!D$2,0),0)+IFERROR(VLOOKUP($D28,Consolidados!$A$4:$D$1000,Consolidados!D$2,0),0)+IFERROR(VLOOKUP($E28,Consolidados!$A$4:$D$1000,Consolidados!D$2,0),0)+IFERROR(VLOOKUP($F28,Consolidados!$A$4:$D$1000,Consolidados!D$2,0),0)</f>
        <v>14533800.82</v>
      </c>
    </row>
    <row r="29" spans="1:10" ht="12" outlineLevel="1" thickTop="1" x14ac:dyDescent="0.2"/>
    <row r="30" spans="1:10" outlineLevel="1" x14ac:dyDescent="0.2"/>
    <row r="31" spans="1:10" ht="12" thickBot="1" x14ac:dyDescent="0.25">
      <c r="J31" s="37"/>
    </row>
    <row r="32" spans="1:10" ht="12" customHeight="1" x14ac:dyDescent="0.2">
      <c r="G32" s="179" t="s">
        <v>72</v>
      </c>
      <c r="H32" s="179"/>
      <c r="I32" s="32" t="s">
        <v>15</v>
      </c>
      <c r="J32" s="32" t="s">
        <v>4</v>
      </c>
    </row>
    <row r="33" spans="3:10" ht="12" customHeight="1" x14ac:dyDescent="0.2">
      <c r="C33" s="28" t="s">
        <v>82</v>
      </c>
      <c r="G33" s="181" t="s">
        <v>32</v>
      </c>
      <c r="H33" s="42" t="s">
        <v>31</v>
      </c>
      <c r="I33" s="43">
        <f>I3-I4</f>
        <v>7239055675.1199999</v>
      </c>
      <c r="J33" s="43">
        <f t="shared" ref="J33" si="3">J3-J4</f>
        <v>7554777148.9400005</v>
      </c>
    </row>
    <row r="34" spans="3:10" ht="12" customHeight="1" x14ac:dyDescent="0.2">
      <c r="C34" s="28" t="s">
        <v>494</v>
      </c>
      <c r="G34" s="181"/>
      <c r="H34" s="44" t="s">
        <v>493</v>
      </c>
      <c r="I34" s="45">
        <f>I3/I4</f>
        <v>6.0272556728755582</v>
      </c>
      <c r="J34" s="45">
        <f>J3/J4</f>
        <v>5.5767804955274389</v>
      </c>
    </row>
    <row r="35" spans="3:10" ht="12" customHeight="1" x14ac:dyDescent="0.2">
      <c r="C35" s="28" t="s">
        <v>83</v>
      </c>
      <c r="G35" s="181"/>
      <c r="H35" s="44" t="s">
        <v>496</v>
      </c>
      <c r="I35" s="46">
        <f>(I3-I6)/I4</f>
        <v>3.6341185276970767</v>
      </c>
      <c r="J35" s="46">
        <f>(J3-J6)/J4</f>
        <v>3.1077425025728336</v>
      </c>
    </row>
    <row r="36" spans="3:10" ht="12" customHeight="1" x14ac:dyDescent="0.2">
      <c r="C36" s="28" t="s">
        <v>495</v>
      </c>
      <c r="G36" s="181"/>
      <c r="H36" s="44" t="s">
        <v>78</v>
      </c>
      <c r="I36" s="46">
        <f>IFERROR((I5/I4),0)</f>
        <v>1.8344454782157906</v>
      </c>
      <c r="J36" s="46">
        <f>IFERROR((J5/J4),0)</f>
        <v>1.6194622669228811</v>
      </c>
    </row>
    <row r="37" spans="3:10" ht="12" customHeight="1" thickBot="1" x14ac:dyDescent="0.25">
      <c r="G37" s="47"/>
    </row>
    <row r="38" spans="3:10" ht="12" customHeight="1" x14ac:dyDescent="0.2">
      <c r="G38" s="180" t="s">
        <v>72</v>
      </c>
      <c r="H38" s="180"/>
      <c r="I38" s="32" t="s">
        <v>15</v>
      </c>
      <c r="J38" s="32" t="s">
        <v>4</v>
      </c>
    </row>
    <row r="39" spans="3:10" ht="12" customHeight="1" x14ac:dyDescent="0.2">
      <c r="C39" s="48" t="s">
        <v>465</v>
      </c>
      <c r="G39" s="182" t="s">
        <v>71</v>
      </c>
      <c r="H39" s="26" t="s">
        <v>34</v>
      </c>
      <c r="I39" s="49">
        <f>IFERROR(I11/I10,0)</f>
        <v>0.44606732696179147</v>
      </c>
      <c r="J39" s="49">
        <f>IFERROR(J11/J10,0)</f>
        <v>0.48721097050108525</v>
      </c>
    </row>
    <row r="40" spans="3:10" ht="12" customHeight="1" x14ac:dyDescent="0.2">
      <c r="C40" s="48" t="s">
        <v>466</v>
      </c>
      <c r="G40" s="182"/>
      <c r="H40" s="50" t="s">
        <v>35</v>
      </c>
      <c r="I40" s="49">
        <f>IFERROR(I14/I3,0)</f>
        <v>0</v>
      </c>
      <c r="J40" s="49">
        <f t="shared" ref="J40" si="4">IFERROR(J14/J3,0)</f>
        <v>0</v>
      </c>
    </row>
    <row r="41" spans="3:10" ht="12" customHeight="1" x14ac:dyDescent="0.2">
      <c r="C41" s="28" t="s">
        <v>84</v>
      </c>
      <c r="G41" s="182"/>
      <c r="H41" s="50" t="s">
        <v>37</v>
      </c>
      <c r="I41" s="49">
        <v>0</v>
      </c>
      <c r="J41" s="52">
        <f>IFERROR(J40/I40-1,0)</f>
        <v>0</v>
      </c>
    </row>
    <row r="42" spans="3:10" ht="12" customHeight="1" x14ac:dyDescent="0.2">
      <c r="C42" s="28" t="s">
        <v>85</v>
      </c>
      <c r="G42" s="182"/>
      <c r="H42" s="26" t="s">
        <v>38</v>
      </c>
      <c r="I42" s="51">
        <f>IFERROR(I27/I14,0)</f>
        <v>0</v>
      </c>
      <c r="J42" s="51">
        <f t="shared" ref="J42" si="5">IFERROR(J27/J14,0)</f>
        <v>0</v>
      </c>
    </row>
    <row r="43" spans="3:10" ht="12" customHeight="1" x14ac:dyDescent="0.2">
      <c r="C43" s="28" t="s">
        <v>86</v>
      </c>
      <c r="G43" s="182"/>
      <c r="H43" s="26" t="s">
        <v>39</v>
      </c>
      <c r="I43" s="51">
        <f>IFERROR(I11/I13,0)</f>
        <v>0.77895326980278567</v>
      </c>
      <c r="J43" s="51">
        <f t="shared" ref="J43" si="6">IFERROR(J11/J13,0)</f>
        <v>0.88589128145666773</v>
      </c>
    </row>
    <row r="44" spans="3:10" ht="12" customHeight="1" x14ac:dyDescent="0.2">
      <c r="C44" s="28" t="s">
        <v>87</v>
      </c>
      <c r="G44" s="183"/>
      <c r="H44" s="53" t="s">
        <v>79</v>
      </c>
      <c r="I44" s="54">
        <f>IFERROR(I7/I13,0)</f>
        <v>0.18283816119958918</v>
      </c>
      <c r="J44" s="54">
        <f t="shared" ref="J44" si="7">IFERROR(J7/J13,0)</f>
        <v>0.17332794037881263</v>
      </c>
    </row>
    <row r="45" spans="3:10" ht="12" customHeight="1" thickBot="1" x14ac:dyDescent="0.25">
      <c r="G45" s="55"/>
      <c r="H45" s="56"/>
      <c r="I45" s="57"/>
      <c r="J45" s="57"/>
    </row>
    <row r="46" spans="3:10" ht="12" customHeight="1" x14ac:dyDescent="0.2">
      <c r="G46" s="180" t="s">
        <v>72</v>
      </c>
      <c r="H46" s="180"/>
      <c r="I46" s="32" t="s">
        <v>15</v>
      </c>
      <c r="J46" s="32" t="s">
        <v>4</v>
      </c>
    </row>
    <row r="47" spans="3:10" ht="12" customHeight="1" x14ac:dyDescent="0.2">
      <c r="C47" s="28" t="s">
        <v>88</v>
      </c>
      <c r="G47" s="184" t="s">
        <v>27</v>
      </c>
      <c r="H47" s="58" t="s">
        <v>47</v>
      </c>
      <c r="I47" s="59">
        <f>IFERROR(I18/I16,0)</f>
        <v>0.85863445275242911</v>
      </c>
      <c r="J47" s="59">
        <f t="shared" ref="J47" si="8">IFERROR(J18/J16,0)</f>
        <v>-0.72567768212326822</v>
      </c>
    </row>
    <row r="48" spans="3:10" ht="12" customHeight="1" x14ac:dyDescent="0.2">
      <c r="C48" s="28" t="s">
        <v>89</v>
      </c>
      <c r="G48" s="184"/>
      <c r="H48" s="58" t="s">
        <v>48</v>
      </c>
      <c r="I48" s="59">
        <f>IFERROR(I21/I16,0)</f>
        <v>0.78467005793564204</v>
      </c>
      <c r="J48" s="59">
        <f t="shared" ref="J48" si="9">IFERROR(J21/J16,0)</f>
        <v>-1.4855237974608804</v>
      </c>
    </row>
    <row r="49" spans="1:11" ht="12" customHeight="1" x14ac:dyDescent="0.2">
      <c r="C49" s="28" t="s">
        <v>90</v>
      </c>
      <c r="G49" s="184"/>
      <c r="H49" s="58" t="s">
        <v>49</v>
      </c>
      <c r="I49" s="59">
        <f>IFERROR(I26/I16,0)</f>
        <v>0.78648090520410563</v>
      </c>
      <c r="J49" s="59">
        <f t="shared" ref="J49" si="10">IFERROR(J26/J16,0)</f>
        <v>-1.3431974882134496</v>
      </c>
    </row>
    <row r="50" spans="1:11" ht="12" customHeight="1" x14ac:dyDescent="0.2">
      <c r="C50" s="28" t="s">
        <v>91</v>
      </c>
      <c r="G50" s="184"/>
      <c r="H50" s="26" t="s">
        <v>46</v>
      </c>
      <c r="I50" s="59">
        <f>IFERROR(I26/I10,0)</f>
        <v>0.17182328415691958</v>
      </c>
      <c r="J50" s="59">
        <f t="shared" ref="J50" si="11">IFERROR(J26/J10,0)</f>
        <v>-5.1979242031086906E-2</v>
      </c>
    </row>
    <row r="51" spans="1:11" ht="12" customHeight="1" x14ac:dyDescent="0.2">
      <c r="C51" s="28" t="s">
        <v>92</v>
      </c>
      <c r="G51" s="184"/>
      <c r="H51" s="60" t="s">
        <v>45</v>
      </c>
      <c r="I51" s="59">
        <f>IFERROR(I26/I13,0)</f>
        <v>0.30004956860189436</v>
      </c>
      <c r="J51" s="59">
        <f t="shared" ref="J51" si="12">IFERROR(J26/J13,0)</f>
        <v>-9.451338356504288E-2</v>
      </c>
    </row>
    <row r="52" spans="1:11" ht="12" customHeight="1" x14ac:dyDescent="0.2">
      <c r="C52" s="28" t="s">
        <v>95</v>
      </c>
      <c r="G52" s="184"/>
      <c r="H52" s="60" t="s">
        <v>80</v>
      </c>
      <c r="I52" s="50">
        <f>IFERROR(I21-I25-(I27*31%),0)</f>
        <v>4242966633.7600002</v>
      </c>
      <c r="J52" s="61">
        <f t="shared" ref="J52" si="13">IFERROR(J21-J25-(J27*31%),0)</f>
        <v>-1481531076.1799998</v>
      </c>
    </row>
    <row r="53" spans="1:11" ht="12" customHeight="1" x14ac:dyDescent="0.2">
      <c r="B53" s="28" t="s">
        <v>93</v>
      </c>
      <c r="G53" s="184"/>
      <c r="H53" s="60" t="s">
        <v>66</v>
      </c>
      <c r="I53" s="62">
        <f>(I73*(I70*(1-31%))+(I71*I72))</f>
        <v>0.16866635773696168</v>
      </c>
      <c r="J53" s="62">
        <f>(J73*(J70*(1-31%))+(J71*J72))</f>
        <v>-5.0116029749095861E-2</v>
      </c>
    </row>
    <row r="54" spans="1:11" ht="12" customHeight="1" x14ac:dyDescent="0.2">
      <c r="C54" s="28" t="s">
        <v>94</v>
      </c>
      <c r="G54" s="185"/>
      <c r="H54" s="63" t="s">
        <v>81</v>
      </c>
      <c r="I54" s="64">
        <f>IFERROR(I52/(I10-I12),0)</f>
        <v>0.17503217148100639</v>
      </c>
      <c r="J54" s="64">
        <f t="shared" ref="J54" si="14">IFERROR(J52/(J10-J12),0)</f>
        <v>-5.9784950732563187E-2</v>
      </c>
    </row>
    <row r="55" spans="1:11" s="66" customFormat="1" ht="12" customHeight="1" x14ac:dyDescent="0.2">
      <c r="A55" s="65"/>
      <c r="B55" s="65"/>
      <c r="C55" s="65"/>
      <c r="D55" s="65"/>
      <c r="G55" s="67"/>
      <c r="H55" s="68"/>
      <c r="I55" s="69"/>
      <c r="J55" s="69"/>
    </row>
    <row r="56" spans="1:11" s="71" customFormat="1" ht="12" customHeight="1" thickBot="1" x14ac:dyDescent="0.25">
      <c r="A56" s="70"/>
      <c r="B56" s="70"/>
      <c r="C56" s="70"/>
      <c r="D56" s="70"/>
      <c r="G56" s="72"/>
      <c r="I56" s="162">
        <v>360</v>
      </c>
      <c r="J56" s="162">
        <v>30</v>
      </c>
    </row>
    <row r="57" spans="1:11" ht="12" customHeight="1" x14ac:dyDescent="0.2">
      <c r="E57" s="73"/>
      <c r="G57" s="179" t="s">
        <v>72</v>
      </c>
      <c r="H57" s="179"/>
      <c r="I57" s="32" t="s">
        <v>15</v>
      </c>
      <c r="J57" s="32" t="s">
        <v>4</v>
      </c>
    </row>
    <row r="58" spans="1:11" ht="12" customHeight="1" x14ac:dyDescent="0.2">
      <c r="D58" s="74" t="s">
        <v>96</v>
      </c>
      <c r="G58" s="178" t="s">
        <v>74</v>
      </c>
      <c r="H58" s="75" t="s">
        <v>25</v>
      </c>
      <c r="I58" s="76">
        <f>IFERROR(I$56/(I16/I8),0)</f>
        <v>108.96428269933301</v>
      </c>
      <c r="J58" s="76">
        <f t="shared" ref="J58" si="15">IFERROR(J$56/(J16/J8),0)</f>
        <v>45.923519985358972</v>
      </c>
      <c r="K58" s="163">
        <f>+I16/I8</f>
        <v>3.3038348996739977</v>
      </c>
    </row>
    <row r="59" spans="1:11" ht="12" customHeight="1" x14ac:dyDescent="0.2">
      <c r="D59" s="28" t="s">
        <v>97</v>
      </c>
      <c r="G59" s="178"/>
      <c r="H59" s="75" t="s">
        <v>57</v>
      </c>
      <c r="I59" s="76">
        <f>IFERROR(I$56/(I6/I17),0)</f>
        <v>79.856465406150065</v>
      </c>
      <c r="J59" s="76">
        <f t="shared" ref="J59" si="16">IFERROR(J$56/(J6/J17),0)</f>
        <v>12.668428437361468</v>
      </c>
      <c r="K59" s="164"/>
    </row>
    <row r="60" spans="1:11" ht="12" customHeight="1" x14ac:dyDescent="0.2">
      <c r="D60" s="28" t="s">
        <v>98</v>
      </c>
      <c r="E60" s="73"/>
      <c r="G60" s="178"/>
      <c r="H60" s="75" t="s">
        <v>58</v>
      </c>
      <c r="I60" s="76">
        <f>IFERROR(I$56/(I12/I17),0)</f>
        <v>539.89855394306926</v>
      </c>
      <c r="J60" s="76">
        <f t="shared" ref="J60" si="17">IFERROR(J$56/(J12/J17),0)</f>
        <v>52.122250204925692</v>
      </c>
    </row>
    <row r="61" spans="1:11" ht="12" customHeight="1" thickBot="1" x14ac:dyDescent="0.25">
      <c r="G61" s="77"/>
      <c r="H61" s="78"/>
      <c r="I61" s="79"/>
      <c r="J61" s="79"/>
    </row>
    <row r="62" spans="1:11" ht="12" customHeight="1" x14ac:dyDescent="0.2">
      <c r="G62" s="179" t="s">
        <v>72</v>
      </c>
      <c r="H62" s="179"/>
      <c r="I62" s="32" t="s">
        <v>15</v>
      </c>
      <c r="J62" s="32" t="s">
        <v>4</v>
      </c>
    </row>
    <row r="63" spans="1:11" ht="12" customHeight="1" x14ac:dyDescent="0.2">
      <c r="D63" s="28" t="s">
        <v>99</v>
      </c>
      <c r="G63" s="178" t="s">
        <v>59</v>
      </c>
      <c r="H63" s="75" t="s">
        <v>60</v>
      </c>
      <c r="I63" s="25"/>
      <c r="J63" s="80">
        <f>IFERROR(J16/I16-1,0)</f>
        <v>-0.81556275925404009</v>
      </c>
    </row>
    <row r="64" spans="1:11" ht="12" customHeight="1" x14ac:dyDescent="0.2">
      <c r="D64" s="28" t="s">
        <v>100</v>
      </c>
      <c r="G64" s="178"/>
      <c r="H64" s="75" t="s">
        <v>64</v>
      </c>
      <c r="I64" s="25"/>
      <c r="J64" s="80">
        <f>IFERROR(J9/I9-1,0)</f>
        <v>-4.3362507580974041E-3</v>
      </c>
    </row>
    <row r="65" spans="4:10" ht="12" customHeight="1" x14ac:dyDescent="0.2">
      <c r="G65" s="178"/>
      <c r="H65" s="81" t="s">
        <v>63</v>
      </c>
      <c r="I65" s="80">
        <f>IFERROR(I17/I16,0)</f>
        <v>0.14136554724757092</v>
      </c>
      <c r="J65" s="80">
        <f t="shared" ref="J65" si="18">IFERROR(J17/J16,0)</f>
        <v>1.7256776821232682</v>
      </c>
    </row>
    <row r="66" spans="4:10" ht="12" customHeight="1" x14ac:dyDescent="0.2">
      <c r="G66" s="178"/>
      <c r="H66" s="75" t="s">
        <v>61</v>
      </c>
      <c r="I66" s="80">
        <f>IFERROR(I19/I16,0)</f>
        <v>5.2397810015783794E-2</v>
      </c>
      <c r="J66" s="80">
        <f t="shared" ref="J66" si="19">IFERROR(J19/J16,0)</f>
        <v>0.57365016458259133</v>
      </c>
    </row>
    <row r="67" spans="4:10" ht="12" customHeight="1" x14ac:dyDescent="0.2">
      <c r="G67" s="178"/>
      <c r="H67" s="75" t="s">
        <v>62</v>
      </c>
      <c r="I67" s="80">
        <f>IFERROR(I20/I16,0)</f>
        <v>2.1566584801003316E-2</v>
      </c>
      <c r="J67" s="80">
        <f t="shared" ref="J67" si="20">IFERROR(J20/J16,0)</f>
        <v>0.18619595075502102</v>
      </c>
    </row>
    <row r="68" spans="4:10" ht="12" customHeight="1" thickBot="1" x14ac:dyDescent="0.25"/>
    <row r="69" spans="4:10" ht="12" customHeight="1" x14ac:dyDescent="0.2">
      <c r="G69" s="179" t="s">
        <v>72</v>
      </c>
      <c r="H69" s="179"/>
      <c r="I69" s="32" t="s">
        <v>15</v>
      </c>
      <c r="J69" s="32" t="s">
        <v>4</v>
      </c>
    </row>
    <row r="70" spans="4:10" ht="12" customHeight="1" x14ac:dyDescent="0.2">
      <c r="D70" s="28" t="s">
        <v>101</v>
      </c>
      <c r="G70" s="178" t="s">
        <v>16</v>
      </c>
      <c r="H70" s="81" t="s">
        <v>67</v>
      </c>
      <c r="I70" s="80">
        <f>IFERROR(I11/(I11+I13),0)</f>
        <v>0.43787168725862047</v>
      </c>
      <c r="J70" s="80">
        <f t="shared" ref="J70" si="21">IFERROR(J11/(J11+J13),0)</f>
        <v>0.46974673999892658</v>
      </c>
    </row>
    <row r="71" spans="4:10" ht="12" customHeight="1" x14ac:dyDescent="0.2">
      <c r="D71" s="28" t="s">
        <v>102</v>
      </c>
      <c r="G71" s="178"/>
      <c r="H71" s="81" t="s">
        <v>68</v>
      </c>
      <c r="I71" s="80">
        <f>IFERROR(I13/(I11+I13),0)</f>
        <v>0.56212831274137953</v>
      </c>
      <c r="J71" s="80">
        <f t="shared" ref="J71" si="22">IFERROR(J13/(J11+J13),0)</f>
        <v>0.53025326000107342</v>
      </c>
    </row>
    <row r="72" spans="4:10" ht="12" customHeight="1" x14ac:dyDescent="0.2">
      <c r="D72" s="28" t="s">
        <v>103</v>
      </c>
      <c r="G72" s="178"/>
      <c r="H72" s="81" t="s">
        <v>69</v>
      </c>
      <c r="I72" s="82">
        <f>IFERROR(I26/I13,0)</f>
        <v>0.30004956860189436</v>
      </c>
      <c r="J72" s="82">
        <f t="shared" ref="J72" si="23">IFERROR(J26/J13,0)</f>
        <v>-9.451338356504288E-2</v>
      </c>
    </row>
    <row r="73" spans="4:10" ht="12" customHeight="1" x14ac:dyDescent="0.2">
      <c r="D73" s="28" t="s">
        <v>104</v>
      </c>
      <c r="G73" s="178"/>
      <c r="H73" s="81" t="s">
        <v>70</v>
      </c>
      <c r="I73" s="25">
        <f>IFERROR(I27/I14,0)</f>
        <v>0</v>
      </c>
      <c r="J73" s="25">
        <f t="shared" ref="J73" si="24">IFERROR(J27/J14,0)</f>
        <v>0</v>
      </c>
    </row>
  </sheetData>
  <mergeCells count="12">
    <mergeCell ref="G70:G73"/>
    <mergeCell ref="G58:G60"/>
    <mergeCell ref="G63:G67"/>
    <mergeCell ref="G69:H69"/>
    <mergeCell ref="G32:H32"/>
    <mergeCell ref="G38:H38"/>
    <mergeCell ref="G46:H46"/>
    <mergeCell ref="G57:H57"/>
    <mergeCell ref="G62:H62"/>
    <mergeCell ref="G33:G36"/>
    <mergeCell ref="G39:G44"/>
    <mergeCell ref="G47:G54"/>
  </mergeCells>
  <phoneticPr fontId="4" type="noConversion"/>
  <conditionalFormatting sqref="I53:J53">
    <cfRule type="cellIs" dxfId="2" priority="1" operator="lessThan">
      <formula>-0.01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615"/>
  <sheetViews>
    <sheetView showGridLines="0" topLeftCell="B1" zoomScale="150" zoomScaleNormal="100" workbookViewId="0">
      <selection activeCell="C9" sqref="C9"/>
    </sheetView>
  </sheetViews>
  <sheetFormatPr baseColWidth="10" defaultColWidth="8.85546875" defaultRowHeight="15" x14ac:dyDescent="0.25"/>
  <cols>
    <col min="1" max="1" width="11" bestFit="1" customWidth="1"/>
    <col min="2" max="2" width="36.28515625" bestFit="1" customWidth="1"/>
    <col min="3" max="4" width="17.85546875" style="7" customWidth="1"/>
    <col min="5" max="5" width="22.7109375" bestFit="1" customWidth="1"/>
    <col min="6" max="10" width="14.140625" bestFit="1" customWidth="1"/>
    <col min="11" max="15" width="13.85546875" bestFit="1" customWidth="1"/>
  </cols>
  <sheetData>
    <row r="1" spans="1:13" x14ac:dyDescent="0.25">
      <c r="C1" s="7">
        <f>+VLOOKUP(1,$A4:D1063,C$2,0)-VLOOKUP(2,$A4:D1063,C$2,0)-VLOOKUP(3,$A4:D1063,C$2,0)-VLOOKUP(4,$A4:D1063,C$2,0)+VLOOKUP(5,$A4:D1063,C$2,0)+VLOOKUP(6,$A4:D1063,C$2,0)+VLOOKUP(7,$A4:D1063,C$2,0)</f>
        <v>-9733186404.0000038</v>
      </c>
      <c r="D1" s="7">
        <f>+VLOOKUP(1,$A4:E1063,D$2,0)-VLOOKUP(2,$A4:E1063,D$2,0)-VLOOKUP(3,$A4:E1063,D$2,0)-VLOOKUP(4,$A4:E1063,D$2,0)+VLOOKUP(5,$A4:E1063,D$2,0)+VLOOKUP(6,$A4:E1063,D$2,0)+VLOOKUP(7,$A4:E1063,D$2,0)</f>
        <v>0</v>
      </c>
    </row>
    <row r="2" spans="1:13" hidden="1" x14ac:dyDescent="0.25">
      <c r="B2">
        <v>2</v>
      </c>
      <c r="C2" s="7">
        <v>3</v>
      </c>
      <c r="D2" s="7">
        <v>4</v>
      </c>
    </row>
    <row r="3" spans="1:13" x14ac:dyDescent="0.25">
      <c r="A3" s="5" t="s">
        <v>1</v>
      </c>
      <c r="B3" s="5" t="s">
        <v>0</v>
      </c>
      <c r="C3" s="115" t="s">
        <v>4</v>
      </c>
      <c r="D3" s="115" t="s">
        <v>5</v>
      </c>
    </row>
    <row r="4" spans="1:13" x14ac:dyDescent="0.25">
      <c r="A4" s="2">
        <f>+Taxonomia!B3</f>
        <v>1</v>
      </c>
      <c r="B4" s="2" t="str">
        <f>+Taxonomia!C3</f>
        <v>Activo</v>
      </c>
      <c r="C4" s="116">
        <f>IFERROR(VLOOKUP(A4,Balances!$A$2:$F$1502,6,0),0)</f>
        <v>24750769348.559998</v>
      </c>
      <c r="D4" s="117">
        <f>IFERROR(VLOOKUP(A4,Balances!$G$3:$L$692,6,0),0)</f>
        <v>25771582127.32</v>
      </c>
      <c r="H4" s="1"/>
      <c r="I4" s="1"/>
      <c r="J4" s="1"/>
      <c r="K4" s="1"/>
      <c r="L4" s="1"/>
      <c r="M4" s="1"/>
    </row>
    <row r="5" spans="1:13" x14ac:dyDescent="0.25">
      <c r="A5" s="2">
        <f>+Taxonomia!B4</f>
        <v>11</v>
      </c>
      <c r="B5" s="2" t="str">
        <f>+Taxonomia!C4</f>
        <v xml:space="preserve">CAJA                                              </v>
      </c>
      <c r="C5" s="116">
        <f>IFERROR(VLOOKUP(A5,Balances!$A$2:$F$1502,6,0),0)</f>
        <v>2641531247.6399999</v>
      </c>
      <c r="D5" s="117">
        <f>IFERROR(VLOOKUP(A5,Balances!$G$3:$L$692,6,0),0)</f>
        <v>2673205879.04</v>
      </c>
      <c r="H5" s="1"/>
      <c r="I5" s="1"/>
      <c r="J5" s="1"/>
      <c r="K5" s="1"/>
      <c r="L5" s="1"/>
      <c r="M5" s="1"/>
    </row>
    <row r="6" spans="1:13" x14ac:dyDescent="0.25">
      <c r="A6" s="2">
        <f>+Taxonomia!B5</f>
        <v>1105</v>
      </c>
      <c r="B6" s="2" t="str">
        <f>+Taxonomia!C5</f>
        <v xml:space="preserve">CAJA                                              </v>
      </c>
      <c r="C6" s="116">
        <f>IFERROR(VLOOKUP(A6,Balances!$A$2:$F$1502,6,0),0)</f>
        <v>21859594.48</v>
      </c>
      <c r="D6" s="117">
        <f>IFERROR(VLOOKUP(A6,Balances!$G$3:$L$692,6,0),0)</f>
        <v>80098566.459999993</v>
      </c>
      <c r="H6" s="1"/>
      <c r="I6" s="1"/>
      <c r="J6" s="1"/>
      <c r="K6" s="1"/>
      <c r="L6" s="1"/>
      <c r="M6" s="1"/>
    </row>
    <row r="7" spans="1:13" x14ac:dyDescent="0.25">
      <c r="A7" s="2">
        <f>+Taxonomia!B6</f>
        <v>110505</v>
      </c>
      <c r="B7" s="2" t="str">
        <f>+Taxonomia!C6</f>
        <v xml:space="preserve">CAJA GENERAL                                      </v>
      </c>
      <c r="C7" s="116">
        <f>IFERROR(VLOOKUP(A7,Balances!$A$2:$F$1502,6,0),0)</f>
        <v>1535174.48</v>
      </c>
      <c r="D7" s="117">
        <f>IFERROR(VLOOKUP(A7,Balances!$G$3:$L$692,6,0),0)</f>
        <v>6862466.46</v>
      </c>
      <c r="H7" s="1"/>
      <c r="I7" s="1"/>
      <c r="J7" s="1"/>
      <c r="K7" s="1"/>
      <c r="L7" s="1"/>
      <c r="M7" s="1"/>
    </row>
    <row r="8" spans="1:13" x14ac:dyDescent="0.25">
      <c r="A8" s="2">
        <f>+Taxonomia!B7</f>
        <v>110510</v>
      </c>
      <c r="B8" s="2" t="str">
        <f>+Taxonomia!C7</f>
        <v xml:space="preserve">CAJA MENOR BOGOTA                                 </v>
      </c>
      <c r="C8" s="116">
        <f>IFERROR(VLOOKUP(A8,Balances!$A$2:$F$1502,6,0),0)</f>
        <v>2200000</v>
      </c>
      <c r="D8" s="117">
        <f>IFERROR(VLOOKUP(A8,Balances!$G$3:$L$692,6,0),0)</f>
        <v>2200000</v>
      </c>
      <c r="H8" s="1"/>
      <c r="I8" s="1"/>
      <c r="J8" s="1"/>
      <c r="K8" s="1"/>
      <c r="L8" s="1"/>
      <c r="M8" s="1"/>
    </row>
    <row r="9" spans="1:13" x14ac:dyDescent="0.25">
      <c r="A9" s="2">
        <f>+Taxonomia!B8</f>
        <v>110520</v>
      </c>
      <c r="B9" s="2" t="str">
        <f>+Taxonomia!C8</f>
        <v xml:space="preserve">MONEDA EXTRAJERA DOLARES                          </v>
      </c>
      <c r="C9" s="116">
        <f>IFERROR(VLOOKUP(A9,Balances!$A$2:$F$1502,6,0),0)</f>
        <v>18124420</v>
      </c>
      <c r="D9" s="117">
        <f>IFERROR(VLOOKUP(A9,Balances!$G$3:$L$692,6,0),0)</f>
        <v>71036100</v>
      </c>
      <c r="H9" s="1"/>
      <c r="I9" s="1"/>
      <c r="J9" s="1"/>
      <c r="K9" s="1"/>
      <c r="L9" s="1"/>
      <c r="M9" s="1"/>
    </row>
    <row r="10" spans="1:13" x14ac:dyDescent="0.25">
      <c r="A10" s="2">
        <f>+Taxonomia!B9</f>
        <v>1110</v>
      </c>
      <c r="B10" s="2" t="str">
        <f>+Taxonomia!C9</f>
        <v xml:space="preserve">BANCOS                                            </v>
      </c>
      <c r="C10" s="116">
        <f>IFERROR(VLOOKUP(A10,Balances!$A$2:$F$1502,6,0),0)</f>
        <v>18948939.120000001</v>
      </c>
      <c r="D10" s="117">
        <f>IFERROR(VLOOKUP(A10,Balances!$G$3:$L$692,6,0),0)</f>
        <v>7039763.3399999999</v>
      </c>
      <c r="H10" s="1"/>
      <c r="I10" s="1"/>
      <c r="J10" s="1"/>
      <c r="K10" s="1"/>
      <c r="L10" s="1"/>
      <c r="M10" s="1"/>
    </row>
    <row r="11" spans="1:13" x14ac:dyDescent="0.25">
      <c r="A11" s="2">
        <f>+Taxonomia!B10</f>
        <v>111005</v>
      </c>
      <c r="B11" s="2" t="str">
        <f>+Taxonomia!C10</f>
        <v xml:space="preserve">MONEDA NACIONAL                                   </v>
      </c>
      <c r="C11" s="116">
        <f>IFERROR(VLOOKUP(A11,Balances!$A$2:$F$1502,6,0),0)</f>
        <v>18948939.120000001</v>
      </c>
      <c r="D11" s="117">
        <f>IFERROR(VLOOKUP(A11,Balances!$G$3:$L$692,6,0),0)</f>
        <v>7039763.3399999999</v>
      </c>
      <c r="H11" s="1"/>
      <c r="I11" s="1"/>
      <c r="J11" s="1"/>
      <c r="K11" s="1"/>
      <c r="L11" s="1"/>
      <c r="M11" s="1"/>
    </row>
    <row r="12" spans="1:13" x14ac:dyDescent="0.25">
      <c r="A12" s="2">
        <f>+Taxonomia!B11</f>
        <v>1120</v>
      </c>
      <c r="B12" s="2" t="str">
        <f>+Taxonomia!C11</f>
        <v xml:space="preserve">CUENTAS DE AHORROS                                </v>
      </c>
      <c r="C12" s="116">
        <f>IFERROR(VLOOKUP(A12,Balances!$A$2:$F$1502,6,0),0)</f>
        <v>35334702.939999998</v>
      </c>
      <c r="D12" s="117">
        <f>IFERROR(VLOOKUP(A12,Balances!$G$3:$L$692,6,0),0)</f>
        <v>266697523.68000001</v>
      </c>
      <c r="H12" s="1"/>
      <c r="I12" s="1"/>
      <c r="J12" s="1"/>
      <c r="K12" s="1"/>
      <c r="L12" s="1"/>
      <c r="M12" s="1"/>
    </row>
    <row r="13" spans="1:13" x14ac:dyDescent="0.25">
      <c r="A13" s="2">
        <f>+Taxonomia!B12</f>
        <v>112005</v>
      </c>
      <c r="B13" s="2" t="str">
        <f>+Taxonomia!C12</f>
        <v xml:space="preserve">BANCOS                                            </v>
      </c>
      <c r="C13" s="116">
        <f>IFERROR(VLOOKUP(A13,Balances!$A$2:$F$1502,6,0),0)</f>
        <v>35334702.939999998</v>
      </c>
      <c r="D13" s="117">
        <f>IFERROR(VLOOKUP(A13,Balances!$G$3:$L$692,6,0),0)</f>
        <v>266697523.68000001</v>
      </c>
      <c r="H13" s="1"/>
      <c r="I13" s="1"/>
      <c r="J13" s="1"/>
      <c r="K13" s="1"/>
      <c r="L13" s="1"/>
      <c r="M13" s="1"/>
    </row>
    <row r="14" spans="1:13" x14ac:dyDescent="0.25">
      <c r="A14" s="2">
        <f>+Taxonomia!B13</f>
        <v>1130</v>
      </c>
      <c r="B14" s="2" t="str">
        <f>+Taxonomia!C13</f>
        <v xml:space="preserve">FIDEICOMISOS                                      </v>
      </c>
      <c r="C14" s="116">
        <f>IFERROR(VLOOKUP(A14,Balances!$A$2:$F$1502,6,0),0)</f>
        <v>2565388011.0999999</v>
      </c>
      <c r="D14" s="117">
        <f>IFERROR(VLOOKUP(A14,Balances!$G$3:$L$692,6,0),0)</f>
        <v>2319370025.5599999</v>
      </c>
      <c r="H14" s="1"/>
      <c r="I14" s="1"/>
      <c r="J14" s="1"/>
      <c r="K14" s="1"/>
      <c r="L14" s="1"/>
      <c r="M14" s="1"/>
    </row>
    <row r="15" spans="1:13" x14ac:dyDescent="0.25">
      <c r="A15" s="2">
        <f>+Taxonomia!B14</f>
        <v>113005</v>
      </c>
      <c r="B15" s="2" t="str">
        <f>+Taxonomia!C14</f>
        <v xml:space="preserve">ALIANZA FIDUCIARIA 130165090                      </v>
      </c>
      <c r="C15" s="116">
        <f>IFERROR(VLOOKUP(A15,Balances!$A$2:$F$1502,6,0),0)</f>
        <v>2565388011.0999999</v>
      </c>
      <c r="D15" s="117">
        <f>IFERROR(VLOOKUP(A15,Balances!$G$3:$L$692,6,0),0)</f>
        <v>2319370025.5599999</v>
      </c>
      <c r="H15" s="1"/>
      <c r="I15" s="1"/>
      <c r="J15" s="1"/>
      <c r="K15" s="1"/>
      <c r="L15" s="1"/>
      <c r="M15" s="1"/>
    </row>
    <row r="16" spans="1:13" x14ac:dyDescent="0.25">
      <c r="A16" s="2">
        <f>+Taxonomia!B15</f>
        <v>13</v>
      </c>
      <c r="B16" s="2" t="str">
        <f>+Taxonomia!C15</f>
        <v xml:space="preserve">DEUDORES                                          </v>
      </c>
      <c r="C16" s="116">
        <f>IFERROR(VLOOKUP(A16,Balances!$A$2:$F$1502,6,0),0)</f>
        <v>2591460281.6999998</v>
      </c>
      <c r="D16" s="117">
        <f>IFERROR(VLOOKUP(A16,Balances!$G$3:$L$692,6,0),0)</f>
        <v>2456666979.4400001</v>
      </c>
      <c r="H16" s="1"/>
      <c r="I16" s="1"/>
      <c r="J16" s="1"/>
      <c r="K16" s="1"/>
      <c r="L16" s="1"/>
      <c r="M16" s="1"/>
    </row>
    <row r="17" spans="1:13" x14ac:dyDescent="0.25">
      <c r="A17" s="2">
        <f>+Taxonomia!B16</f>
        <v>1305</v>
      </c>
      <c r="B17" s="2" t="str">
        <f>+Taxonomia!C16</f>
        <v xml:space="preserve">CLIENTES                                          </v>
      </c>
      <c r="C17" s="116">
        <f>IFERROR(VLOOKUP(A17,Balances!$A$2:$F$1502,6,0),0)</f>
        <v>1286600241.3199999</v>
      </c>
      <c r="D17" s="117">
        <f>IFERROR(VLOOKUP(A17,Balances!$G$3:$L$692,6,0),0)</f>
        <v>1176588273.98</v>
      </c>
      <c r="H17" s="1"/>
      <c r="I17" s="1"/>
      <c r="J17" s="1"/>
      <c r="K17" s="1"/>
      <c r="L17" s="1"/>
      <c r="M17" s="1"/>
    </row>
    <row r="18" spans="1:13" x14ac:dyDescent="0.25">
      <c r="A18" s="2">
        <f>+Taxonomia!B17</f>
        <v>130505</v>
      </c>
      <c r="B18" s="2" t="str">
        <f>+Taxonomia!C17</f>
        <v xml:space="preserve">CLIENTES NACIONALES                               </v>
      </c>
      <c r="C18" s="116">
        <f>IFERROR(VLOOKUP(A18,Balances!$A$2:$F$1502,6,0),0)</f>
        <v>440921296.68000001</v>
      </c>
      <c r="D18" s="117">
        <f>IFERROR(VLOOKUP(A18,Balances!$G$3:$L$692,6,0),0)</f>
        <v>301071342.80000001</v>
      </c>
      <c r="H18" s="1"/>
      <c r="I18" s="1"/>
      <c r="J18" s="1"/>
      <c r="K18" s="1"/>
      <c r="L18" s="1"/>
      <c r="M18" s="1"/>
    </row>
    <row r="19" spans="1:13" x14ac:dyDescent="0.25">
      <c r="A19" s="2">
        <f>+Taxonomia!B18</f>
        <v>130510</v>
      </c>
      <c r="B19" s="2" t="str">
        <f>+Taxonomia!C18</f>
        <v xml:space="preserve">CLIENTES DEL EXTERIOR                             </v>
      </c>
      <c r="C19" s="116">
        <f>IFERROR(VLOOKUP(A19,Balances!$A$2:$F$1502,6,0),0)</f>
        <v>845678944.63999999</v>
      </c>
      <c r="D19" s="117">
        <f>IFERROR(VLOOKUP(A19,Balances!$G$3:$L$692,6,0),0)</f>
        <v>875516931.17999995</v>
      </c>
      <c r="H19" s="1"/>
      <c r="I19" s="1"/>
      <c r="J19" s="1"/>
      <c r="K19" s="1"/>
      <c r="L19" s="1"/>
      <c r="M19" s="1"/>
    </row>
    <row r="20" spans="1:13" x14ac:dyDescent="0.25">
      <c r="A20" s="2">
        <f>+Taxonomia!B19</f>
        <v>1330</v>
      </c>
      <c r="B20" s="2" t="str">
        <f>+Taxonomia!C19</f>
        <v xml:space="preserve">ANTICIPOS Y AVANCES                               </v>
      </c>
      <c r="C20" s="116">
        <f>IFERROR(VLOOKUP(A20,Balances!$A$2:$F$1502,6,0),0)</f>
        <v>314798330.72000003</v>
      </c>
      <c r="D20" s="117">
        <f>IFERROR(VLOOKUP(A20,Balances!$G$3:$L$692,6,0),0)</f>
        <v>275903824.18000001</v>
      </c>
      <c r="H20" s="1"/>
      <c r="I20" s="1"/>
      <c r="J20" s="1"/>
      <c r="K20" s="1"/>
      <c r="L20" s="1"/>
      <c r="M20" s="1"/>
    </row>
    <row r="21" spans="1:13" x14ac:dyDescent="0.25">
      <c r="A21" s="2">
        <f>+Taxonomia!B20</f>
        <v>133005</v>
      </c>
      <c r="B21" s="2" t="str">
        <f>+Taxonomia!C20</f>
        <v xml:space="preserve">ANTICIPOS A PROVEEDORES                           </v>
      </c>
      <c r="C21" s="116">
        <f>IFERROR(VLOOKUP(A21,Balances!$A$2:$F$1502,6,0),0)</f>
        <v>314798330.72000003</v>
      </c>
      <c r="D21" s="117">
        <f>IFERROR(VLOOKUP(A21,Balances!$G$3:$L$692,6,0),0)</f>
        <v>275903824.18000001</v>
      </c>
      <c r="H21" s="1"/>
      <c r="I21" s="1"/>
      <c r="J21" s="1"/>
      <c r="K21" s="1"/>
      <c r="L21" s="1"/>
      <c r="M21" s="1"/>
    </row>
    <row r="22" spans="1:13" x14ac:dyDescent="0.25">
      <c r="A22" s="2">
        <f>+Taxonomia!B21</f>
        <v>1355</v>
      </c>
      <c r="B22" s="2" t="str">
        <f>+Taxonomia!C21</f>
        <v xml:space="preserve">ANTICIPO DE IMPUESTOS Y CONTRIBUCIONES O SALDOS A </v>
      </c>
      <c r="C22" s="116">
        <f>IFERROR(VLOOKUP(A22,Balances!$A$2:$F$1502,6,0),0)</f>
        <v>635652809.65999997</v>
      </c>
      <c r="D22" s="117">
        <f>IFERROR(VLOOKUP(A22,Balances!$G$3:$L$692,6,0),0)</f>
        <v>648111357.27999997</v>
      </c>
      <c r="H22" s="1"/>
      <c r="I22" s="1"/>
      <c r="J22" s="1"/>
      <c r="K22" s="1"/>
      <c r="L22" s="1"/>
      <c r="M22" s="1"/>
    </row>
    <row r="23" spans="1:13" x14ac:dyDescent="0.25">
      <c r="A23" s="2">
        <f>+Taxonomia!B22</f>
        <v>135506</v>
      </c>
      <c r="B23" s="2" t="str">
        <f>+Taxonomia!C22</f>
        <v xml:space="preserve">SALDO A FAVOR IMPTO RENTA Y COMPLEMENTARIOS       </v>
      </c>
      <c r="C23" s="116">
        <f>IFERROR(VLOOKUP(A23,Balances!$A$2:$F$1502,6,0),0)</f>
        <v>0</v>
      </c>
      <c r="D23" s="117">
        <f>IFERROR(VLOOKUP(A23,Balances!$G$3:$L$692,6,0),0)</f>
        <v>0</v>
      </c>
      <c r="H23" s="1"/>
      <c r="I23" s="1"/>
      <c r="J23" s="1"/>
      <c r="K23" s="1"/>
      <c r="L23" s="1"/>
      <c r="M23" s="1"/>
    </row>
    <row r="24" spans="1:13" x14ac:dyDescent="0.25">
      <c r="A24" s="2">
        <f>+Taxonomia!B23</f>
        <v>135515</v>
      </c>
      <c r="B24" s="2" t="str">
        <f>+Taxonomia!C23</f>
        <v xml:space="preserve">RETENCION EN LA FUENTE                            </v>
      </c>
      <c r="C24" s="116">
        <f>IFERROR(VLOOKUP(A24,Balances!$A$2:$F$1502,6,0),0)</f>
        <v>3717582.2</v>
      </c>
      <c r="D24" s="117">
        <f>IFERROR(VLOOKUP(A24,Balances!$G$3:$L$692,6,0),0)</f>
        <v>11884356.720000001</v>
      </c>
      <c r="H24" s="1"/>
      <c r="I24" s="1"/>
      <c r="J24" s="1"/>
      <c r="K24" s="1"/>
      <c r="L24" s="1"/>
      <c r="M24" s="1"/>
    </row>
    <row r="25" spans="1:13" x14ac:dyDescent="0.25">
      <c r="A25" s="2">
        <f>+Taxonomia!B24</f>
        <v>135517</v>
      </c>
      <c r="B25" s="2" t="str">
        <f>+Taxonomia!C24</f>
        <v xml:space="preserve">I V A  RETENIDO                                   </v>
      </c>
      <c r="C25" s="116">
        <f>IFERROR(VLOOKUP(A25,Balances!$A$2:$F$1502,6,0),0)</f>
        <v>1670869.7</v>
      </c>
      <c r="D25" s="117">
        <f>IFERROR(VLOOKUP(A25,Balances!$G$3:$L$692,6,0),0)</f>
        <v>2778830</v>
      </c>
      <c r="H25" s="1"/>
      <c r="I25" s="1"/>
      <c r="J25" s="1"/>
      <c r="K25" s="1"/>
      <c r="L25" s="1"/>
      <c r="M25" s="1"/>
    </row>
    <row r="26" spans="1:13" x14ac:dyDescent="0.25">
      <c r="A26" s="2">
        <f>+Taxonomia!B25</f>
        <v>135518</v>
      </c>
      <c r="B26" s="2" t="str">
        <f>+Taxonomia!C25</f>
        <v xml:space="preserve">I C A  RETENIDO                                   </v>
      </c>
      <c r="C26" s="116">
        <f>IFERROR(VLOOKUP(A26,Balances!$A$2:$F$1502,6,0),0)</f>
        <v>490101.88</v>
      </c>
      <c r="D26" s="117">
        <f>IFERROR(VLOOKUP(A26,Balances!$G$3:$L$692,6,0),0)</f>
        <v>1181209.08</v>
      </c>
      <c r="H26" s="1"/>
      <c r="I26" s="1"/>
      <c r="J26" s="1"/>
      <c r="K26" s="1"/>
      <c r="L26" s="1"/>
      <c r="M26" s="1"/>
    </row>
    <row r="27" spans="1:13" x14ac:dyDescent="0.25">
      <c r="A27" s="2">
        <f>+Taxonomia!B26</f>
        <v>135520</v>
      </c>
      <c r="B27" s="2" t="str">
        <f>+Taxonomia!C26</f>
        <v xml:space="preserve">SOB. EN LIQ. PRIV.D' IMPUESTOS                    </v>
      </c>
      <c r="C27" s="116">
        <f>IFERROR(VLOOKUP(A27,Balances!$A$2:$F$1502,6,0),0)</f>
        <v>570160000</v>
      </c>
      <c r="D27" s="117">
        <f>IFERROR(VLOOKUP(A27,Balances!$G$3:$L$692,6,0),0)</f>
        <v>570160000</v>
      </c>
      <c r="H27" s="1"/>
      <c r="I27" s="1"/>
      <c r="J27" s="1"/>
      <c r="K27" s="1"/>
      <c r="L27" s="1"/>
      <c r="M27" s="1"/>
    </row>
    <row r="28" spans="1:13" x14ac:dyDescent="0.25">
      <c r="A28" s="2">
        <f>+Taxonomia!B27</f>
        <v>135523</v>
      </c>
      <c r="B28" s="2" t="str">
        <f>+Taxonomia!C27</f>
        <v xml:space="preserve">AUTORETENCION RENTA AÑO 2017                      </v>
      </c>
      <c r="C28" s="116">
        <f>IFERROR(VLOOKUP(A28,Balances!$A$2:$F$1502,6,0),0)</f>
        <v>0</v>
      </c>
      <c r="D28" s="117">
        <f>IFERROR(VLOOKUP(A28,Balances!$G$3:$L$692,6,0),0)</f>
        <v>2244000</v>
      </c>
      <c r="H28" s="1"/>
      <c r="I28" s="1"/>
      <c r="J28" s="1"/>
      <c r="K28" s="1"/>
      <c r="L28" s="1"/>
      <c r="M28" s="1"/>
    </row>
    <row r="29" spans="1:13" x14ac:dyDescent="0.25">
      <c r="A29" s="2">
        <f>+Taxonomia!B28</f>
        <v>135526</v>
      </c>
      <c r="B29" s="2" t="str">
        <f>+Taxonomia!C28</f>
        <v xml:space="preserve">ANTICIPO RENTA AÑO 2018                           </v>
      </c>
      <c r="C29" s="116">
        <f>IFERROR(VLOOKUP(A29,Balances!$A$2:$F$1502,6,0),0)</f>
        <v>59426001.039999999</v>
      </c>
      <c r="D29" s="117">
        <f>IFERROR(VLOOKUP(A29,Balances!$G$3:$L$692,6,0),0)</f>
        <v>59426001.039999999</v>
      </c>
      <c r="F29" s="8"/>
      <c r="H29" s="1"/>
      <c r="I29" s="1"/>
      <c r="J29" s="1"/>
      <c r="K29" s="1"/>
      <c r="L29" s="1"/>
      <c r="M29" s="1"/>
    </row>
    <row r="30" spans="1:13" x14ac:dyDescent="0.25">
      <c r="A30" s="2">
        <f>+Taxonomia!B29</f>
        <v>1365</v>
      </c>
      <c r="B30" s="2" t="str">
        <f>+Taxonomia!C29</f>
        <v xml:space="preserve">CUENTAS POR COBRAR A TRABAJADORES                 </v>
      </c>
      <c r="C30" s="116">
        <f>IFERROR(VLOOKUP(A30,Balances!$A$2:$F$1502,6,0),0)</f>
        <v>4290404</v>
      </c>
      <c r="D30" s="117">
        <f>IFERROR(VLOOKUP(A30,Balances!$G$3:$L$692,6,0),0)</f>
        <v>5870568</v>
      </c>
      <c r="E30" s="8"/>
      <c r="H30" s="1"/>
      <c r="I30" s="1"/>
      <c r="J30" s="1"/>
      <c r="K30" s="1"/>
      <c r="L30" s="1"/>
      <c r="M30" s="1"/>
    </row>
    <row r="31" spans="1:13" x14ac:dyDescent="0.25">
      <c r="A31" s="2">
        <f>+Taxonomia!B30</f>
        <v>136595</v>
      </c>
      <c r="B31" s="2" t="str">
        <f>+Taxonomia!C30</f>
        <v xml:space="preserve">CTAS X COB.  A TRABAJADORES                       </v>
      </c>
      <c r="C31" s="116">
        <f>IFERROR(VLOOKUP(A31,Balances!$A$2:$F$1502,6,0),0)</f>
        <v>4290404</v>
      </c>
      <c r="D31" s="117">
        <f>IFERROR(VLOOKUP(A31,Balances!$G$3:$L$692,6,0),0)</f>
        <v>5870568</v>
      </c>
      <c r="H31" s="1"/>
      <c r="I31" s="1"/>
      <c r="J31" s="1"/>
      <c r="K31" s="1"/>
      <c r="L31" s="1"/>
      <c r="M31" s="1"/>
    </row>
    <row r="32" spans="1:13" x14ac:dyDescent="0.25">
      <c r="A32" s="2">
        <f>+Taxonomia!B31</f>
        <v>1380</v>
      </c>
      <c r="B32" s="2" t="str">
        <f>+Taxonomia!C31</f>
        <v xml:space="preserve">DEUDORES VARIOS                                   </v>
      </c>
      <c r="C32" s="116">
        <f>IFERROR(VLOOKUP(A32,Balances!$A$2:$F$1502,6,0),0)</f>
        <v>37140</v>
      </c>
      <c r="D32" s="117">
        <f>IFERROR(VLOOKUP(A32,Balances!$G$3:$L$692,6,0),0)</f>
        <v>111600</v>
      </c>
      <c r="H32" s="1"/>
      <c r="I32" s="1"/>
      <c r="J32" s="1"/>
      <c r="K32" s="1"/>
      <c r="L32" s="1"/>
      <c r="M32" s="1"/>
    </row>
    <row r="33" spans="1:13" x14ac:dyDescent="0.25">
      <c r="A33" s="2">
        <f>+Taxonomia!B32</f>
        <v>138095</v>
      </c>
      <c r="B33" s="2" t="str">
        <f>+Taxonomia!C32</f>
        <v xml:space="preserve">OTRAS CUENTAS POR COBRAR                          </v>
      </c>
      <c r="C33" s="116">
        <f>IFERROR(VLOOKUP(A33,Balances!$A$2:$F$1502,6,0),0)</f>
        <v>37140</v>
      </c>
      <c r="D33" s="117">
        <f>IFERROR(VLOOKUP(A33,Balances!$G$3:$L$692,6,0),0)</f>
        <v>111600</v>
      </c>
      <c r="H33" s="1"/>
      <c r="I33" s="1"/>
      <c r="J33" s="1"/>
      <c r="K33" s="1"/>
      <c r="L33" s="1"/>
      <c r="M33" s="1"/>
    </row>
    <row r="34" spans="1:13" x14ac:dyDescent="0.25">
      <c r="A34" s="2">
        <f>+Taxonomia!B33</f>
        <v>1390</v>
      </c>
      <c r="B34" s="2" t="str">
        <f>+Taxonomia!C33</f>
        <v xml:space="preserve">DEUDAS DE DIFICIL COBRO                           </v>
      </c>
      <c r="C34" s="116">
        <f>IFERROR(VLOOKUP(A34,Balances!$A$2:$F$1502,6,0),0)</f>
        <v>552136082</v>
      </c>
      <c r="D34" s="117">
        <f>IFERROR(VLOOKUP(A34,Balances!$G$3:$L$692,6,0),0)</f>
        <v>552136082</v>
      </c>
      <c r="H34" s="1"/>
      <c r="I34" s="1"/>
      <c r="J34" s="1"/>
      <c r="K34" s="1"/>
      <c r="L34" s="1"/>
      <c r="M34" s="1"/>
    </row>
    <row r="35" spans="1:13" x14ac:dyDescent="0.25">
      <c r="A35" s="2">
        <f>+Taxonomia!B34</f>
        <v>139001</v>
      </c>
      <c r="B35" s="2" t="str">
        <f>+Taxonomia!C34</f>
        <v xml:space="preserve">CLIENTES NACIONALES                               </v>
      </c>
      <c r="C35" s="116">
        <f>IFERROR(VLOOKUP(A35,Balances!$A$2:$F$1502,6,0),0)</f>
        <v>552136082</v>
      </c>
      <c r="D35" s="117">
        <f>IFERROR(VLOOKUP(A35,Balances!$G$3:$L$692,6,0),0)</f>
        <v>552136082</v>
      </c>
      <c r="H35" s="1"/>
      <c r="I35" s="1"/>
      <c r="J35" s="1"/>
      <c r="K35" s="1"/>
      <c r="L35" s="1"/>
      <c r="M35" s="1"/>
    </row>
    <row r="36" spans="1:13" x14ac:dyDescent="0.25">
      <c r="A36" s="2">
        <f>+Taxonomia!B35</f>
        <v>1399</v>
      </c>
      <c r="B36" s="2" t="str">
        <f>+Taxonomia!C35</f>
        <v xml:space="preserve">PROVISIONES                                       </v>
      </c>
      <c r="C36" s="116">
        <f>IFERROR(VLOOKUP(A36,Balances!$A$2:$F$1502,6,0),0)</f>
        <v>-202054726</v>
      </c>
      <c r="D36" s="117">
        <f>IFERROR(VLOOKUP(A36,Balances!$G$3:$L$692,6,0),0)</f>
        <v>-202054726</v>
      </c>
      <c r="H36" s="1"/>
      <c r="I36" s="1"/>
      <c r="J36" s="1"/>
      <c r="K36" s="1"/>
      <c r="L36" s="1"/>
      <c r="M36" s="1"/>
    </row>
    <row r="37" spans="1:13" x14ac:dyDescent="0.25">
      <c r="A37" s="2">
        <f>+Taxonomia!B36</f>
        <v>139905</v>
      </c>
      <c r="B37" s="2" t="str">
        <f>+Taxonomia!C36</f>
        <v xml:space="preserve">PROVISION CLIENTES                                </v>
      </c>
      <c r="C37" s="116">
        <f>IFERROR(VLOOKUP(A37,Balances!$A$2:$F$1502,6,0),0)</f>
        <v>-202054726</v>
      </c>
      <c r="D37" s="117">
        <f>IFERROR(VLOOKUP(A37,Balances!$G$3:$L$692,6,0),0)</f>
        <v>-202054726</v>
      </c>
      <c r="H37" s="1"/>
      <c r="I37" s="1"/>
      <c r="J37" s="1"/>
      <c r="K37" s="1"/>
      <c r="L37" s="1"/>
      <c r="M37" s="1"/>
    </row>
    <row r="38" spans="1:13" x14ac:dyDescent="0.25">
      <c r="A38" s="2">
        <f>+Taxonomia!B37</f>
        <v>14</v>
      </c>
      <c r="B38" s="2" t="str">
        <f>+Taxonomia!C37</f>
        <v xml:space="preserve">INVENTARIO                                        </v>
      </c>
      <c r="C38" s="116">
        <f>IFERROR(VLOOKUP(A38,Balances!$A$2:$F$1502,6,0),0)</f>
        <v>3446025855.7399998</v>
      </c>
      <c r="D38" s="117">
        <f>IFERROR(VLOOKUP(A38,Balances!$G$3:$L$692,6,0),0)</f>
        <v>4075579291.4400001</v>
      </c>
      <c r="H38" s="1"/>
      <c r="I38" s="1"/>
      <c r="J38" s="1"/>
      <c r="K38" s="1"/>
      <c r="L38" s="1"/>
      <c r="M38" s="1"/>
    </row>
    <row r="39" spans="1:13" x14ac:dyDescent="0.25">
      <c r="A39" s="2">
        <f>+Taxonomia!B38</f>
        <v>1405</v>
      </c>
      <c r="B39" s="2" t="str">
        <f>+Taxonomia!C38</f>
        <v xml:space="preserve">MATERIA PRIMA                                     </v>
      </c>
      <c r="C39" s="116">
        <f>IFERROR(VLOOKUP(A39,Balances!$A$2:$F$1502,6,0),0)</f>
        <v>3005192188.3400002</v>
      </c>
      <c r="D39" s="117">
        <f>IFERROR(VLOOKUP(A39,Balances!$G$3:$L$692,6,0),0)</f>
        <v>3171789021.5599999</v>
      </c>
      <c r="H39" s="1"/>
      <c r="I39" s="1"/>
      <c r="J39" s="1"/>
      <c r="K39" s="1"/>
      <c r="L39" s="1"/>
      <c r="M39" s="1"/>
    </row>
    <row r="40" spans="1:13" x14ac:dyDescent="0.25">
      <c r="A40" s="2">
        <f>+Taxonomia!B39</f>
        <v>140505</v>
      </c>
      <c r="B40" s="2" t="str">
        <f>+Taxonomia!C39</f>
        <v xml:space="preserve">INVENTARIO DE MATERIA PRIMA                       </v>
      </c>
      <c r="C40" s="116">
        <f>IFERROR(VLOOKUP(A40,Balances!$A$2:$F$1502,6,0),0)</f>
        <v>20454468.559999999</v>
      </c>
      <c r="D40" s="117">
        <f>IFERROR(VLOOKUP(A40,Balances!$G$3:$L$692,6,0),0)</f>
        <v>20907456.379999999</v>
      </c>
      <c r="H40" s="1"/>
      <c r="I40" s="1"/>
      <c r="J40" s="1"/>
      <c r="K40" s="1"/>
      <c r="L40" s="1"/>
      <c r="M40" s="1"/>
    </row>
    <row r="41" spans="1:13" x14ac:dyDescent="0.25">
      <c r="A41" s="2">
        <f>+Taxonomia!B40</f>
        <v>140520</v>
      </c>
      <c r="B41" s="2" t="str">
        <f>+Taxonomia!C40</f>
        <v xml:space="preserve">INVENTARIO MATERIA PRIMA NACIONAL                 </v>
      </c>
      <c r="C41" s="116">
        <f>IFERROR(VLOOKUP(A41,Balances!$A$2:$F$1502,6,0),0)</f>
        <v>2990564783.0999999</v>
      </c>
      <c r="D41" s="117">
        <f>IFERROR(VLOOKUP(A41,Balances!$G$3:$L$692,6,0),0)</f>
        <v>3155835205.46</v>
      </c>
      <c r="H41" s="1"/>
      <c r="I41" s="1"/>
      <c r="J41" s="1"/>
      <c r="K41" s="1"/>
      <c r="L41" s="1"/>
      <c r="M41" s="1"/>
    </row>
    <row r="42" spans="1:13" x14ac:dyDescent="0.25">
      <c r="A42" s="2">
        <f>+Taxonomia!B41</f>
        <v>140590</v>
      </c>
      <c r="B42" s="2" t="str">
        <f>+Taxonomia!C41</f>
        <v xml:space="preserve">MATERIA PRIMA COSTO                               </v>
      </c>
      <c r="C42" s="116">
        <f>IFERROR(VLOOKUP(A42,Balances!$A$2:$F$1502,6,0),0)</f>
        <v>-5827063.3200000003</v>
      </c>
      <c r="D42" s="117">
        <f>IFERROR(VLOOKUP(A42,Balances!$G$3:$L$692,6,0),0)</f>
        <v>-4953640.28</v>
      </c>
      <c r="H42" s="1"/>
      <c r="I42" s="1"/>
      <c r="J42" s="1"/>
      <c r="K42" s="1"/>
      <c r="L42" s="1"/>
      <c r="M42" s="1"/>
    </row>
    <row r="43" spans="1:13" x14ac:dyDescent="0.25">
      <c r="A43" s="2">
        <f>+Taxonomia!B42</f>
        <v>1410</v>
      </c>
      <c r="B43" s="2" t="str">
        <f>+Taxonomia!C42</f>
        <v xml:space="preserve">PRODUCTOS EN PROCESO                              </v>
      </c>
      <c r="C43" s="116">
        <f>IFERROR(VLOOKUP(A43,Balances!$A$2:$F$1502,6,0),0)</f>
        <v>69170575.980000004</v>
      </c>
      <c r="D43" s="117">
        <f>IFERROR(VLOOKUP(A43,Balances!$G$3:$L$692,6,0),0)</f>
        <v>238695422.46000001</v>
      </c>
      <c r="H43" s="1"/>
      <c r="I43" s="1"/>
      <c r="J43" s="1"/>
      <c r="K43" s="1"/>
      <c r="L43" s="1"/>
      <c r="M43" s="1"/>
    </row>
    <row r="44" spans="1:13" x14ac:dyDescent="0.25">
      <c r="A44" s="2">
        <f>+Taxonomia!B43</f>
        <v>141020</v>
      </c>
      <c r="B44" s="2" t="str">
        <f>+Taxonomia!C43</f>
        <v xml:space="preserve">INVENTARIO DE PRODUCTO EN PROCESO                 </v>
      </c>
      <c r="C44" s="116">
        <f>IFERROR(VLOOKUP(A44,Balances!$A$2:$F$1502,6,0),0)</f>
        <v>69170575.980000004</v>
      </c>
      <c r="D44" s="117">
        <f>IFERROR(VLOOKUP(A44,Balances!$G$3:$L$692,6,0),0)</f>
        <v>238695422.46000001</v>
      </c>
      <c r="H44" s="1"/>
      <c r="I44" s="1"/>
      <c r="J44" s="1"/>
      <c r="K44" s="1"/>
      <c r="L44" s="1"/>
      <c r="M44" s="1"/>
    </row>
    <row r="45" spans="1:13" x14ac:dyDescent="0.25">
      <c r="A45" s="2">
        <f>+Taxonomia!B44</f>
        <v>1430</v>
      </c>
      <c r="B45" s="2" t="str">
        <f>+Taxonomia!C44</f>
        <v xml:space="preserve">PRODUCTOS TERMINADOS                              </v>
      </c>
      <c r="C45" s="116">
        <f>IFERROR(VLOOKUP(A45,Balances!$A$2:$F$1502,6,0),0)</f>
        <v>0</v>
      </c>
      <c r="D45" s="117">
        <f>IFERROR(VLOOKUP(A45,Balances!$G$3:$L$692,6,0),0)</f>
        <v>0</v>
      </c>
      <c r="H45" s="1"/>
      <c r="I45" s="1"/>
      <c r="J45" s="1"/>
      <c r="K45" s="1"/>
      <c r="L45" s="1"/>
      <c r="M45" s="1"/>
    </row>
    <row r="46" spans="1:13" x14ac:dyDescent="0.25">
      <c r="A46" s="2">
        <f>+Taxonomia!B45</f>
        <v>143020</v>
      </c>
      <c r="B46" s="2" t="str">
        <f>+Taxonomia!C45</f>
        <v xml:space="preserve">INVENTARIO DE PRODUCTO TERMINADO                  </v>
      </c>
      <c r="C46" s="116">
        <f>IFERROR(VLOOKUP(A46,Balances!$A$2:$F$1502,6,0),0)</f>
        <v>0</v>
      </c>
      <c r="D46" s="117">
        <f>IFERROR(VLOOKUP(A46,Balances!$G$3:$L$692,6,0),0)</f>
        <v>0</v>
      </c>
      <c r="H46" s="1"/>
      <c r="I46" s="1"/>
      <c r="J46" s="1"/>
      <c r="K46" s="1"/>
      <c r="L46" s="1"/>
      <c r="M46" s="1"/>
    </row>
    <row r="47" spans="1:13" x14ac:dyDescent="0.25">
      <c r="A47" s="2">
        <f>+Taxonomia!B46</f>
        <v>1435</v>
      </c>
      <c r="B47" s="2" t="str">
        <f>+Taxonomia!C46</f>
        <v xml:space="preserve">MERCANCIAS NO FABRICADAS POR LA EMPRESA           </v>
      </c>
      <c r="C47" s="116">
        <f>IFERROR(VLOOKUP(A47,Balances!$A$2:$F$1502,6,0),0)</f>
        <v>371663091.42000002</v>
      </c>
      <c r="D47" s="117">
        <f>IFERROR(VLOOKUP(A47,Balances!$G$3:$L$692,6,0),0)</f>
        <v>665094847.41999996</v>
      </c>
      <c r="H47" s="1"/>
      <c r="I47" s="1"/>
      <c r="J47" s="1"/>
      <c r="K47" s="1"/>
      <c r="L47" s="1"/>
      <c r="M47" s="1"/>
    </row>
    <row r="48" spans="1:13" x14ac:dyDescent="0.25">
      <c r="A48" s="2">
        <f>+Taxonomia!B47</f>
        <v>143505</v>
      </c>
      <c r="B48" s="2" t="str">
        <f>+Taxonomia!C47</f>
        <v xml:space="preserve">INVENTARIO EN TRANSITO                            </v>
      </c>
      <c r="C48" s="116">
        <f>IFERROR(VLOOKUP(A48,Balances!$A$2:$F$1502,6,0),0)</f>
        <v>6347903.4199999999</v>
      </c>
      <c r="D48" s="117">
        <f>IFERROR(VLOOKUP(A48,Balances!$G$3:$L$692,6,0),0)</f>
        <v>6347903.4199999999</v>
      </c>
      <c r="H48" s="1"/>
      <c r="I48" s="1"/>
      <c r="J48" s="1"/>
      <c r="K48" s="1"/>
      <c r="L48" s="1"/>
      <c r="M48" s="1"/>
    </row>
    <row r="49" spans="1:13" x14ac:dyDescent="0.25">
      <c r="A49" s="2">
        <f>+Taxonomia!B48</f>
        <v>143524</v>
      </c>
      <c r="B49" s="2" t="str">
        <f>+Taxonomia!C48</f>
        <v xml:space="preserve">MERCANCIAS EN TRANSITO                            </v>
      </c>
      <c r="C49" s="116">
        <f>IFERROR(VLOOKUP(A49,Balances!$A$2:$F$1502,6,0),0)</f>
        <v>365315188</v>
      </c>
      <c r="D49" s="117">
        <f>IFERROR(VLOOKUP(A49,Balances!$G$3:$L$692,6,0),0)</f>
        <v>658746944</v>
      </c>
      <c r="H49" s="1"/>
      <c r="I49" s="1"/>
      <c r="J49" s="1"/>
      <c r="K49" s="1"/>
      <c r="L49" s="1"/>
      <c r="M49" s="1"/>
    </row>
    <row r="50" spans="1:13" x14ac:dyDescent="0.25">
      <c r="A50" s="2">
        <f>+Taxonomia!B49</f>
        <v>15</v>
      </c>
      <c r="B50" s="2" t="str">
        <f>+Taxonomia!C49</f>
        <v xml:space="preserve">PROPIEDADES PLANTA Y EQUIPO                       </v>
      </c>
      <c r="C50" s="116">
        <f>IFERROR(VLOOKUP(A50,Balances!$A$2:$F$1502,6,0),0)</f>
        <v>3696367289.1999998</v>
      </c>
      <c r="D50" s="117">
        <f>IFERROR(VLOOKUP(A50,Balances!$G$3:$L$692,6,0),0)</f>
        <v>3680338913.7399998</v>
      </c>
      <c r="H50" s="1"/>
      <c r="I50" s="1"/>
      <c r="J50" s="1"/>
      <c r="K50" s="1"/>
      <c r="L50" s="1"/>
      <c r="M50" s="1"/>
    </row>
    <row r="51" spans="1:13" x14ac:dyDescent="0.25">
      <c r="A51" s="2">
        <f>+Taxonomia!B50</f>
        <v>1504</v>
      </c>
      <c r="B51" s="2" t="str">
        <f>+Taxonomia!C50</f>
        <v xml:space="preserve">TERRENOS                                          </v>
      </c>
      <c r="C51" s="116">
        <f>IFERROR(VLOOKUP(A51,Balances!$A$2:$F$1502,6,0),0)</f>
        <v>1908666000</v>
      </c>
      <c r="D51" s="117">
        <f>IFERROR(VLOOKUP(A51,Balances!$G$3:$L$692,6,0),0)</f>
        <v>1908666000</v>
      </c>
      <c r="H51" s="1"/>
      <c r="I51" s="1"/>
      <c r="J51" s="1"/>
      <c r="K51" s="1"/>
      <c r="L51" s="1"/>
      <c r="M51" s="1"/>
    </row>
    <row r="52" spans="1:13" x14ac:dyDescent="0.25">
      <c r="A52" s="2">
        <f>+Taxonomia!B51</f>
        <v>150405</v>
      </c>
      <c r="B52" s="2" t="str">
        <f>+Taxonomia!C51</f>
        <v xml:space="preserve">URBANOS                                           </v>
      </c>
      <c r="C52" s="116">
        <f>IFERROR(VLOOKUP(A52,Balances!$A$2:$F$1502,6,0),0)</f>
        <v>1908666000</v>
      </c>
      <c r="D52" s="117">
        <f>IFERROR(VLOOKUP(A52,Balances!$G$3:$L$692,6,0),0)</f>
        <v>1908666000</v>
      </c>
      <c r="H52" s="1"/>
      <c r="I52" s="1"/>
      <c r="J52" s="1"/>
      <c r="K52" s="1"/>
      <c r="L52" s="1"/>
      <c r="M52" s="1"/>
    </row>
    <row r="53" spans="1:13" x14ac:dyDescent="0.25">
      <c r="A53" s="2">
        <f>+Taxonomia!B52</f>
        <v>1516</v>
      </c>
      <c r="B53" s="2" t="str">
        <f>+Taxonomia!C52</f>
        <v xml:space="preserve">CONSTRUCCIONES Y EDIFICACIONES                    </v>
      </c>
      <c r="C53" s="116">
        <f>IFERROR(VLOOKUP(A53,Balances!$A$2:$F$1502,6,0),0)</f>
        <v>1528650629.6800001</v>
      </c>
      <c r="D53" s="117">
        <f>IFERROR(VLOOKUP(A53,Balances!$G$3:$L$692,6,0),0)</f>
        <v>1528650629.6800001</v>
      </c>
      <c r="H53" s="1"/>
      <c r="I53" s="1"/>
      <c r="J53" s="1"/>
      <c r="K53" s="1"/>
      <c r="L53" s="1"/>
      <c r="M53" s="1"/>
    </row>
    <row r="54" spans="1:13" x14ac:dyDescent="0.25">
      <c r="A54" s="2">
        <f>+Taxonomia!B53</f>
        <v>151680</v>
      </c>
      <c r="B54" s="2" t="str">
        <f>+Taxonomia!C53</f>
        <v xml:space="preserve">BODEGAS                                           </v>
      </c>
      <c r="C54" s="116">
        <f>IFERROR(VLOOKUP(A54,Balances!$A$2:$F$1502,6,0),0)</f>
        <v>1528650630</v>
      </c>
      <c r="D54" s="117">
        <f>IFERROR(VLOOKUP(A54,Balances!$G$3:$L$692,6,0),0)</f>
        <v>1528650630</v>
      </c>
      <c r="H54" s="1"/>
      <c r="I54" s="1"/>
      <c r="J54" s="1"/>
      <c r="K54" s="1"/>
      <c r="L54" s="1"/>
      <c r="M54" s="1"/>
    </row>
    <row r="55" spans="1:13" x14ac:dyDescent="0.25">
      <c r="A55" s="2">
        <f>+Taxonomia!B54</f>
        <v>151699</v>
      </c>
      <c r="B55" s="2" t="str">
        <f>+Taxonomia!C54</f>
        <v xml:space="preserve">AJUSTES POR INFLACION                             </v>
      </c>
      <c r="C55" s="116">
        <f>IFERROR(VLOOKUP(A55,Balances!$A$2:$F$1502,6,0),0)</f>
        <v>-0.32</v>
      </c>
      <c r="D55" s="117">
        <f>IFERROR(VLOOKUP(A55,Balances!$G$3:$L$692,6,0),0)</f>
        <v>-0.32</v>
      </c>
      <c r="H55" s="1"/>
      <c r="I55" s="1"/>
      <c r="J55" s="1"/>
      <c r="K55" s="1"/>
      <c r="L55" s="1"/>
      <c r="M55" s="1"/>
    </row>
    <row r="56" spans="1:13" x14ac:dyDescent="0.25">
      <c r="A56" s="2">
        <f>+Taxonomia!B55</f>
        <v>1520</v>
      </c>
      <c r="B56" s="2" t="str">
        <f>+Taxonomia!C55</f>
        <v xml:space="preserve">MAQUINARIA Y EQUIPO                               </v>
      </c>
      <c r="C56" s="116">
        <f>IFERROR(VLOOKUP(A56,Balances!$A$2:$F$1502,6,0),0)</f>
        <v>1541923101.3800001</v>
      </c>
      <c r="D56" s="117">
        <f>IFERROR(VLOOKUP(A56,Balances!$G$3:$L$692,6,0),0)</f>
        <v>1541923101.3800001</v>
      </c>
      <c r="H56" s="1"/>
      <c r="I56" s="1"/>
      <c r="J56" s="1"/>
      <c r="K56" s="1"/>
      <c r="L56" s="1"/>
      <c r="M56" s="1"/>
    </row>
    <row r="57" spans="1:13" x14ac:dyDescent="0.25">
      <c r="A57" s="2">
        <f>+Taxonomia!B56</f>
        <v>152001</v>
      </c>
      <c r="B57" s="2" t="str">
        <f>+Taxonomia!C56</f>
        <v xml:space="preserve">MAQUINARIA Y EQUIPO                               </v>
      </c>
      <c r="C57" s="116">
        <f>IFERROR(VLOOKUP(A57,Balances!$A$2:$F$1502,6,0),0)</f>
        <v>0.2</v>
      </c>
      <c r="D57" s="117">
        <f>IFERROR(VLOOKUP(A57,Balances!$G$3:$L$692,6,0),0)</f>
        <v>0.2</v>
      </c>
      <c r="H57" s="1"/>
      <c r="I57" s="1"/>
      <c r="J57" s="1"/>
      <c r="K57" s="1"/>
      <c r="L57" s="1"/>
      <c r="M57" s="1"/>
    </row>
    <row r="58" spans="1:13" x14ac:dyDescent="0.25">
      <c r="A58" s="2">
        <f>+Taxonomia!B57</f>
        <v>152020</v>
      </c>
      <c r="B58" s="2" t="str">
        <f>+Taxonomia!C57</f>
        <v xml:space="preserve">MAQUINARIA Y EQUIPO                               </v>
      </c>
      <c r="C58" s="116">
        <f>IFERROR(VLOOKUP(A58,Balances!$A$2:$F$1502,6,0),0)</f>
        <v>1541923103.02</v>
      </c>
      <c r="D58" s="117">
        <f>IFERROR(VLOOKUP(A58,Balances!$G$3:$L$692,6,0),0)</f>
        <v>1541923103.02</v>
      </c>
      <c r="H58" s="1"/>
      <c r="I58" s="1"/>
      <c r="J58" s="1"/>
      <c r="K58" s="1"/>
      <c r="L58" s="1"/>
      <c r="M58" s="1"/>
    </row>
    <row r="59" spans="1:13" x14ac:dyDescent="0.25">
      <c r="A59" s="2">
        <f>+Taxonomia!B58</f>
        <v>152099</v>
      </c>
      <c r="B59" s="2" t="str">
        <f>+Taxonomia!C58</f>
        <v xml:space="preserve">AJUSTES POR INFLACION                             </v>
      </c>
      <c r="C59" s="116">
        <f>IFERROR(VLOOKUP(A59,Balances!$A$2:$F$1502,6,0),0)</f>
        <v>-1.84</v>
      </c>
      <c r="D59" s="117">
        <f>IFERROR(VLOOKUP(A59,Balances!$G$3:$L$692,6,0),0)</f>
        <v>-1.84</v>
      </c>
      <c r="E59" s="8"/>
      <c r="F59" s="8"/>
      <c r="G59" s="8"/>
      <c r="H59" s="8"/>
    </row>
    <row r="60" spans="1:13" x14ac:dyDescent="0.25">
      <c r="A60" s="2">
        <f>+Taxonomia!B59</f>
        <v>1524</v>
      </c>
      <c r="B60" s="2" t="str">
        <f>+Taxonomia!C59</f>
        <v xml:space="preserve">EQUIPO DE OFICINA                                 </v>
      </c>
      <c r="C60" s="116">
        <f>IFERROR(VLOOKUP(A60,Balances!$A$2:$F$1502,6,0),0)</f>
        <v>91363177.579999998</v>
      </c>
      <c r="D60" s="117">
        <f>IFERROR(VLOOKUP(A60,Balances!$G$3:$L$692,6,0),0)</f>
        <v>91363177.579999998</v>
      </c>
      <c r="E60" s="8"/>
      <c r="F60" s="8"/>
      <c r="G60" s="8"/>
      <c r="H60" s="8"/>
    </row>
    <row r="61" spans="1:13" x14ac:dyDescent="0.25">
      <c r="A61" s="2">
        <f>+Taxonomia!B60</f>
        <v>152405</v>
      </c>
      <c r="B61" s="2" t="str">
        <f>+Taxonomia!C60</f>
        <v xml:space="preserve">MUEBLES Y ENSERES                                 </v>
      </c>
      <c r="C61" s="116">
        <f>IFERROR(VLOOKUP(A61,Balances!$A$2:$F$1502,6,0),0)</f>
        <v>0</v>
      </c>
      <c r="D61" s="117">
        <f>IFERROR(VLOOKUP(A61,Balances!$G$3:$L$692,6,0),0)</f>
        <v>0</v>
      </c>
      <c r="E61" s="8"/>
      <c r="F61" s="8"/>
      <c r="G61" s="8"/>
      <c r="H61" s="8"/>
    </row>
    <row r="62" spans="1:13" x14ac:dyDescent="0.25">
      <c r="A62" s="2">
        <f>+Taxonomia!B61</f>
        <v>152424</v>
      </c>
      <c r="B62" s="2" t="str">
        <f>+Taxonomia!C61</f>
        <v xml:space="preserve">MUEBLES Y ENSERES                                 </v>
      </c>
      <c r="C62" s="116">
        <f>IFERROR(VLOOKUP(A62,Balances!$A$2:$F$1502,6,0),0)</f>
        <v>91363178</v>
      </c>
      <c r="D62" s="117">
        <f>IFERROR(VLOOKUP(A62,Balances!$G$3:$L$692,6,0),0)</f>
        <v>91363178</v>
      </c>
      <c r="E62" s="8"/>
      <c r="F62" s="8"/>
      <c r="G62" s="8"/>
      <c r="H62" s="8"/>
    </row>
    <row r="63" spans="1:13" x14ac:dyDescent="0.25">
      <c r="A63" s="2">
        <f>+Taxonomia!B62</f>
        <v>152499</v>
      </c>
      <c r="B63" s="2" t="str">
        <f>+Taxonomia!C62</f>
        <v xml:space="preserve">AJUSTES POR INFLACION                             </v>
      </c>
      <c r="C63" s="116">
        <f>IFERROR(VLOOKUP(A63,Balances!$A$2:$F$1502,6,0),0)</f>
        <v>-0.42</v>
      </c>
      <c r="D63" s="117">
        <f>IFERROR(VLOOKUP(A63,Balances!$G$3:$L$692,6,0),0)</f>
        <v>-0.42</v>
      </c>
      <c r="E63" s="8"/>
      <c r="F63" s="8"/>
      <c r="G63" s="8"/>
      <c r="H63" s="8"/>
    </row>
    <row r="64" spans="1:13" x14ac:dyDescent="0.25">
      <c r="A64" s="2">
        <f>+Taxonomia!B63</f>
        <v>1528</v>
      </c>
      <c r="B64" s="2" t="str">
        <f>+Taxonomia!C63</f>
        <v xml:space="preserve">EQUIPO DE COMPUTO                                 </v>
      </c>
      <c r="C64" s="116">
        <f>IFERROR(VLOOKUP(A64,Balances!$A$2:$F$1502,6,0),0)</f>
        <v>244975352.16</v>
      </c>
      <c r="D64" s="117">
        <f>IFERROR(VLOOKUP(A64,Balances!$G$3:$L$692,6,0),0)</f>
        <v>244975352.16</v>
      </c>
      <c r="E64" s="8"/>
      <c r="F64" s="8"/>
      <c r="G64" s="8"/>
      <c r="H64" s="8"/>
    </row>
    <row r="65" spans="1:8" x14ac:dyDescent="0.25">
      <c r="A65" s="2">
        <f>+Taxonomia!B64</f>
        <v>152811</v>
      </c>
      <c r="B65" s="2" t="str">
        <f>+Taxonomia!C64</f>
        <v xml:space="preserve">5 VOSTRO460 DISEÑO CON ACCESORIOS                 </v>
      </c>
      <c r="C65" s="116">
        <f>IFERROR(VLOOKUP(A65,Balances!$A$2:$F$1502,6,0),0)</f>
        <v>36737808</v>
      </c>
      <c r="D65" s="117">
        <f>IFERROR(VLOOKUP(A65,Balances!$G$3:$L$692,6,0),0)</f>
        <v>36737808</v>
      </c>
      <c r="E65" s="8"/>
      <c r="F65" s="8"/>
      <c r="G65" s="8"/>
      <c r="H65" s="8"/>
    </row>
    <row r="66" spans="1:8" x14ac:dyDescent="0.25">
      <c r="A66" s="2">
        <f>+Taxonomia!B65</f>
        <v>152828</v>
      </c>
      <c r="B66" s="2" t="str">
        <f>+Taxonomia!C65</f>
        <v xml:space="preserve">EQUIPOS DE COMPUTACION Y COMUNICACION             </v>
      </c>
      <c r="C66" s="116">
        <f>IFERROR(VLOOKUP(A66,Balances!$A$2:$F$1502,6,0),0)</f>
        <v>208237544</v>
      </c>
      <c r="D66" s="117">
        <f>IFERROR(VLOOKUP(A66,Balances!$G$3:$L$692,6,0),0)</f>
        <v>208237544</v>
      </c>
      <c r="E66" s="8"/>
      <c r="F66" s="8"/>
      <c r="G66" s="8"/>
      <c r="H66" s="8"/>
    </row>
    <row r="67" spans="1:8" x14ac:dyDescent="0.25">
      <c r="A67" s="2">
        <f>+Taxonomia!B66</f>
        <v>152899</v>
      </c>
      <c r="B67" s="2" t="str">
        <f>+Taxonomia!C66</f>
        <v xml:space="preserve">AJUSTES POR INFLACION                             </v>
      </c>
      <c r="C67" s="116">
        <f>IFERROR(VLOOKUP(A67,Balances!$A$2:$F$1502,6,0),0)</f>
        <v>0.16</v>
      </c>
      <c r="D67" s="117">
        <f>IFERROR(VLOOKUP(A67,Balances!$G$3:$L$692,6,0),0)</f>
        <v>0.16</v>
      </c>
      <c r="E67" s="8"/>
      <c r="F67" s="8"/>
      <c r="G67" s="8"/>
      <c r="H67" s="8"/>
    </row>
    <row r="68" spans="1:8" x14ac:dyDescent="0.25">
      <c r="A68" s="2">
        <f>+Taxonomia!B67</f>
        <v>1540</v>
      </c>
      <c r="B68" s="2" t="str">
        <f>+Taxonomia!C67</f>
        <v xml:space="preserve">FLOTA Y EQUIPO DE TRANSPORTE                      </v>
      </c>
      <c r="C68" s="116">
        <f>IFERROR(VLOOKUP(A68,Balances!$A$2:$F$1502,6,0),0)</f>
        <v>157301980.81999999</v>
      </c>
      <c r="D68" s="117">
        <f>IFERROR(VLOOKUP(A68,Balances!$G$3:$L$692,6,0),0)</f>
        <v>157301980.81999999</v>
      </c>
      <c r="E68" s="8"/>
      <c r="F68" s="8"/>
      <c r="G68" s="8"/>
      <c r="H68" s="8"/>
    </row>
    <row r="69" spans="1:8" x14ac:dyDescent="0.25">
      <c r="A69" s="2">
        <f>+Taxonomia!B68</f>
        <v>154040</v>
      </c>
      <c r="B69" s="2" t="str">
        <f>+Taxonomia!C68</f>
        <v xml:space="preserve">AUTOS CAMIONETAS Y CAMPEROS                       </v>
      </c>
      <c r="C69" s="116">
        <f>IFERROR(VLOOKUP(A69,Balances!$A$2:$F$1502,6,0),0)</f>
        <v>157301980</v>
      </c>
      <c r="D69" s="117">
        <f>IFERROR(VLOOKUP(A69,Balances!$G$3:$L$692,6,0),0)</f>
        <v>157301980</v>
      </c>
      <c r="E69" s="8"/>
      <c r="F69" s="8"/>
      <c r="G69" s="8"/>
      <c r="H69" s="8"/>
    </row>
    <row r="70" spans="1:8" x14ac:dyDescent="0.25">
      <c r="A70" s="2">
        <f>+Taxonomia!B69</f>
        <v>154099</v>
      </c>
      <c r="B70" s="2" t="str">
        <f>+Taxonomia!C69</f>
        <v xml:space="preserve">AJUSTES POR INFLACION                             </v>
      </c>
      <c r="C70" s="116">
        <f>IFERROR(VLOOKUP(A70,Balances!$A$2:$F$1502,6,0),0)</f>
        <v>0.82</v>
      </c>
      <c r="D70" s="117">
        <f>IFERROR(VLOOKUP(A70,Balances!$G$3:$L$692,6,0),0)</f>
        <v>0.82</v>
      </c>
      <c r="E70" s="8"/>
      <c r="F70" s="8"/>
      <c r="G70" s="8"/>
      <c r="H70" s="8"/>
    </row>
    <row r="71" spans="1:8" x14ac:dyDescent="0.25">
      <c r="A71" s="2">
        <f>+Taxonomia!B70</f>
        <v>1592</v>
      </c>
      <c r="B71" s="2" t="str">
        <f>+Taxonomia!C70</f>
        <v xml:space="preserve">DEPRECIACION ACUMULADA                            </v>
      </c>
      <c r="C71" s="116">
        <f>IFERROR(VLOOKUP(A71,Balances!$A$2:$F$1502,6,0),0)</f>
        <v>-1776512952.4200001</v>
      </c>
      <c r="D71" s="117">
        <f>IFERROR(VLOOKUP(A71,Balances!$G$3:$L$692,6,0),0)</f>
        <v>-1792541327.8800001</v>
      </c>
      <c r="E71" s="8"/>
      <c r="F71" s="8"/>
      <c r="G71" s="8"/>
      <c r="H71" s="8"/>
    </row>
    <row r="72" spans="1:8" x14ac:dyDescent="0.25">
      <c r="A72" s="2">
        <f>+Taxonomia!B71</f>
        <v>159211</v>
      </c>
      <c r="B72" s="2" t="str">
        <f>+Taxonomia!C71</f>
        <v xml:space="preserve">MAQUINARIA Y EQUIPO                               </v>
      </c>
      <c r="C72" s="116">
        <f>IFERROR(VLOOKUP(A72,Balances!$A$2:$F$1502,6,0),0)</f>
        <v>-1004217468.2</v>
      </c>
      <c r="D72" s="117">
        <f>IFERROR(VLOOKUP(A72,Balances!$G$3:$L$692,6,0),0)</f>
        <v>-1012439618.8</v>
      </c>
      <c r="E72" s="8"/>
      <c r="F72" s="8"/>
      <c r="G72" s="8"/>
      <c r="H72" s="8"/>
    </row>
    <row r="73" spans="1:8" x14ac:dyDescent="0.25">
      <c r="A73" s="2">
        <f>+Taxonomia!B72</f>
        <v>159217</v>
      </c>
      <c r="B73" s="2" t="str">
        <f>+Taxonomia!C72</f>
        <v xml:space="preserve">EQUIPO DE OFICINA                                 </v>
      </c>
      <c r="C73" s="116">
        <f>IFERROR(VLOOKUP(A73,Balances!$A$2:$F$1502,6,0),0)</f>
        <v>-65368816.259999998</v>
      </c>
      <c r="D73" s="117">
        <f>IFERROR(VLOOKUP(A73,Balances!$G$3:$L$692,6,0),0)</f>
        <v>-65742656.719999999</v>
      </c>
      <c r="E73" s="8"/>
      <c r="F73" s="8"/>
      <c r="G73" s="8"/>
      <c r="H73" s="8"/>
    </row>
    <row r="74" spans="1:8" x14ac:dyDescent="0.25">
      <c r="A74" s="2">
        <f>+Taxonomia!B73</f>
        <v>159231</v>
      </c>
      <c r="B74" s="2" t="str">
        <f>+Taxonomia!C73</f>
        <v xml:space="preserve">EQUIPO DE COMPUTO                                 </v>
      </c>
      <c r="C74" s="116">
        <f>IFERROR(VLOOKUP(A74,Balances!$A$2:$F$1502,6,0),0)</f>
        <v>-209113065.62</v>
      </c>
      <c r="D74" s="117">
        <f>IFERROR(VLOOKUP(A74,Balances!$G$3:$L$692,6,0),0)</f>
        <v>-211454852.72</v>
      </c>
      <c r="E74" s="8"/>
      <c r="F74" s="8"/>
      <c r="G74" s="8"/>
      <c r="H74" s="8"/>
    </row>
    <row r="75" spans="1:8" x14ac:dyDescent="0.25">
      <c r="A75" s="2">
        <f>+Taxonomia!B74</f>
        <v>159240</v>
      </c>
      <c r="B75" s="2" t="str">
        <f>+Taxonomia!C74</f>
        <v xml:space="preserve">FLOTA Y EQUIPO FLUVIAL Y/O MARITIMO               </v>
      </c>
      <c r="C75" s="116">
        <f>IFERROR(VLOOKUP(A75,Balances!$A$2:$F$1502,6,0),0)</f>
        <v>-145120371</v>
      </c>
      <c r="D75" s="117">
        <f>IFERROR(VLOOKUP(A75,Balances!$G$3:$L$692,6,0),0)</f>
        <v>-145379554.16</v>
      </c>
      <c r="E75" s="8"/>
      <c r="F75" s="8"/>
      <c r="G75" s="8"/>
      <c r="H75" s="8"/>
    </row>
    <row r="76" spans="1:8" x14ac:dyDescent="0.25">
      <c r="A76" s="2">
        <f>+Taxonomia!B75</f>
        <v>159280</v>
      </c>
      <c r="B76" s="2" t="str">
        <f>+Taxonomia!C75</f>
        <v xml:space="preserve">CONSTRUCCIONES Y EDIFICACIONES                    </v>
      </c>
      <c r="C76" s="116">
        <f>IFERROR(VLOOKUP(A76,Balances!$A$2:$F$1502,6,0),0)</f>
        <v>-352693232.22000003</v>
      </c>
      <c r="D76" s="117">
        <f>IFERROR(VLOOKUP(A76,Balances!$G$3:$L$692,6,0),0)</f>
        <v>-357524646.36000001</v>
      </c>
      <c r="E76" s="8"/>
      <c r="F76" s="8"/>
      <c r="G76" s="8"/>
      <c r="H76" s="8"/>
    </row>
    <row r="77" spans="1:8" x14ac:dyDescent="0.25">
      <c r="A77" s="2">
        <f>+Taxonomia!B76</f>
        <v>159299</v>
      </c>
      <c r="B77" s="2" t="str">
        <f>+Taxonomia!C76</f>
        <v xml:space="preserve">AJUSTES POR INFLACION                             </v>
      </c>
      <c r="C77" s="116">
        <f>IFERROR(VLOOKUP(A77,Balances!$A$2:$F$1502,6,0),0)</f>
        <v>0.88</v>
      </c>
      <c r="D77" s="117">
        <f>IFERROR(VLOOKUP(A77,Balances!$G$3:$L$692,6,0),0)</f>
        <v>0.88</v>
      </c>
      <c r="E77" s="8"/>
      <c r="F77" s="8"/>
      <c r="G77" s="8"/>
      <c r="H77" s="8"/>
    </row>
    <row r="78" spans="1:8" x14ac:dyDescent="0.25">
      <c r="A78" s="2">
        <f>+Taxonomia!B77</f>
        <v>16</v>
      </c>
      <c r="B78" s="2" t="str">
        <f>+Taxonomia!C77</f>
        <v xml:space="preserve">INTANGIBLES                                       </v>
      </c>
      <c r="C78" s="116">
        <f>IFERROR(VLOOKUP(A78,Balances!$A$2:$F$1502,6,0),0)</f>
        <v>0</v>
      </c>
      <c r="D78" s="117">
        <f>IFERROR(VLOOKUP(A78,Balances!$G$3:$L$692,6,0),0)</f>
        <v>0</v>
      </c>
      <c r="E78" s="8"/>
      <c r="F78" s="8"/>
      <c r="G78" s="8"/>
      <c r="H78" s="8"/>
    </row>
    <row r="79" spans="1:8" x14ac:dyDescent="0.25">
      <c r="A79" s="2">
        <f>+Taxonomia!B78</f>
        <v>1635</v>
      </c>
      <c r="B79" s="2" t="str">
        <f>+Taxonomia!C78</f>
        <v xml:space="preserve">LICENCIAS                                         </v>
      </c>
      <c r="C79" s="116">
        <f>IFERROR(VLOOKUP(A79,Balances!$A$2:$F$1502,6,0),0)</f>
        <v>45611334</v>
      </c>
      <c r="D79" s="117">
        <f>IFERROR(VLOOKUP(A79,Balances!$G$3:$L$692,6,0),0)</f>
        <v>45611334</v>
      </c>
      <c r="E79" s="8"/>
      <c r="F79" s="8"/>
      <c r="G79" s="8"/>
      <c r="H79" s="8"/>
    </row>
    <row r="80" spans="1:8" x14ac:dyDescent="0.25">
      <c r="A80" s="2">
        <f>+Taxonomia!B79</f>
        <v>163501</v>
      </c>
      <c r="B80" s="2" t="str">
        <f>+Taxonomia!C79</f>
        <v xml:space="preserve">LICENCIA SOFTWARE                                 </v>
      </c>
      <c r="C80" s="116">
        <f>IFERROR(VLOOKUP(A80,Balances!$A$2:$F$1502,6,0),0)</f>
        <v>45611334</v>
      </c>
      <c r="D80" s="117">
        <f>IFERROR(VLOOKUP(A80,Balances!$G$3:$L$692,6,0),0)</f>
        <v>45611334</v>
      </c>
      <c r="E80" s="8"/>
      <c r="F80" s="8"/>
      <c r="G80" s="8"/>
      <c r="H80" s="8"/>
    </row>
    <row r="81" spans="1:8" x14ac:dyDescent="0.25">
      <c r="A81" s="2">
        <f>+Taxonomia!B80</f>
        <v>1698</v>
      </c>
      <c r="B81" s="2" t="str">
        <f>+Taxonomia!C80</f>
        <v xml:space="preserve">DEPRECIACION Y/O AMORTIZACION ACUMULADA           </v>
      </c>
      <c r="C81" s="116">
        <f>IFERROR(VLOOKUP(A81,Balances!$A$2:$F$1502,6,0),0)</f>
        <v>-45611334</v>
      </c>
      <c r="D81" s="117">
        <f>IFERROR(VLOOKUP(A81,Balances!$G$3:$L$692,6,0),0)</f>
        <v>-45611334</v>
      </c>
      <c r="E81" s="8"/>
      <c r="F81" s="8"/>
      <c r="G81" s="8"/>
      <c r="H81" s="8"/>
    </row>
    <row r="82" spans="1:8" x14ac:dyDescent="0.25">
      <c r="A82" s="2">
        <f>+Taxonomia!B81</f>
        <v>169801</v>
      </c>
      <c r="B82" s="2" t="str">
        <f>+Taxonomia!C81</f>
        <v xml:space="preserve">LICENCIA SOFTWARW                                 </v>
      </c>
      <c r="C82" s="116">
        <f>IFERROR(VLOOKUP(A82,Balances!$A$2:$F$1502,6,0),0)</f>
        <v>-45611334</v>
      </c>
      <c r="D82" s="117">
        <f>IFERROR(VLOOKUP(A82,Balances!$G$3:$L$692,6,0),0)</f>
        <v>-45611334</v>
      </c>
      <c r="E82" s="8"/>
      <c r="F82" s="8"/>
      <c r="G82" s="8"/>
      <c r="H82" s="8"/>
    </row>
    <row r="83" spans="1:8" x14ac:dyDescent="0.25">
      <c r="A83" s="2">
        <f>+Taxonomia!B82</f>
        <v>2</v>
      </c>
      <c r="B83" s="2" t="str">
        <f>+Taxonomia!C82</f>
        <v>Pasivo</v>
      </c>
      <c r="C83" s="116">
        <f>-IFERROR(VLOOKUP(A83,Balances!$A$2:$F$1502,6,0),0)</f>
        <v>11040509523.559999</v>
      </c>
      <c r="D83" s="117">
        <f>-IFERROR(VLOOKUP(A83,Balances!$G$3:$L$692,6,0),0)</f>
        <v>12556197539.6</v>
      </c>
      <c r="E83" s="8"/>
      <c r="F83" s="8"/>
      <c r="G83" s="8"/>
      <c r="H83" s="8"/>
    </row>
    <row r="84" spans="1:8" x14ac:dyDescent="0.25">
      <c r="A84" s="2">
        <f>+Taxonomia!B83</f>
        <v>22</v>
      </c>
      <c r="B84" s="2" t="str">
        <f>+Taxonomia!C83</f>
        <v xml:space="preserve">PROVEEDORES                                       </v>
      </c>
      <c r="C84" s="116">
        <f>-IFERROR(VLOOKUP(A84,Balances!$A$2:$F$1502,6,0),0)</f>
        <v>509702132.98000002</v>
      </c>
      <c r="D84" s="117">
        <f>-IFERROR(VLOOKUP(A84,Balances!$G$3:$L$692,6,0),0)</f>
        <v>990578580</v>
      </c>
      <c r="E84" s="8"/>
      <c r="F84" s="8"/>
      <c r="G84" s="8"/>
      <c r="H84" s="8"/>
    </row>
    <row r="85" spans="1:8" x14ac:dyDescent="0.25">
      <c r="A85" s="2">
        <f>+Taxonomia!B84</f>
        <v>2205</v>
      </c>
      <c r="B85" s="2" t="str">
        <f>+Taxonomia!C84</f>
        <v xml:space="preserve">NACIONALES                                        </v>
      </c>
      <c r="C85" s="116">
        <f>-IFERROR(VLOOKUP(A85,Balances!$A$2:$F$1502,6,0),0)</f>
        <v>318403150</v>
      </c>
      <c r="D85" s="117">
        <f>-IFERROR(VLOOKUP(A85,Balances!$G$3:$L$692,6,0),0)</f>
        <v>532602756</v>
      </c>
      <c r="E85" s="8"/>
      <c r="F85" s="8"/>
      <c r="G85" s="8"/>
      <c r="H85" s="8"/>
    </row>
    <row r="86" spans="1:8" x14ac:dyDescent="0.25">
      <c r="A86" s="2">
        <f>+Taxonomia!B85</f>
        <v>220505</v>
      </c>
      <c r="B86" s="2" t="str">
        <f>+Taxonomia!C85</f>
        <v xml:space="preserve">PROVEEDORES NACIONALES                            </v>
      </c>
      <c r="C86" s="116">
        <f>-IFERROR(VLOOKUP(A86,Balances!$A$2:$F$1502,6,0),0)</f>
        <v>318403150</v>
      </c>
      <c r="D86" s="117">
        <f>-IFERROR(VLOOKUP(A86,Balances!$G$3:$L$692,6,0),0)</f>
        <v>532602756</v>
      </c>
      <c r="E86" s="8"/>
      <c r="F86" s="8"/>
      <c r="G86" s="8"/>
      <c r="H86" s="8"/>
    </row>
    <row r="87" spans="1:8" x14ac:dyDescent="0.25">
      <c r="A87" s="2">
        <f>+Taxonomia!B86</f>
        <v>2210</v>
      </c>
      <c r="B87" s="2" t="str">
        <f>+Taxonomia!C86</f>
        <v xml:space="preserve">DEL EXTERIOR                                      </v>
      </c>
      <c r="C87" s="116">
        <f>-IFERROR(VLOOKUP(A87,Balances!$A$2:$F$1502,6,0),0)</f>
        <v>191298982.97999999</v>
      </c>
      <c r="D87" s="117">
        <f>-IFERROR(VLOOKUP(A87,Balances!$G$3:$L$692,6,0),0)</f>
        <v>457975824</v>
      </c>
      <c r="E87" s="8"/>
      <c r="F87" s="8"/>
      <c r="G87" s="8"/>
      <c r="H87" s="8"/>
    </row>
    <row r="88" spans="1:8" x14ac:dyDescent="0.25">
      <c r="A88" s="2">
        <f>+Taxonomia!B87</f>
        <v>221001</v>
      </c>
      <c r="B88" s="2" t="str">
        <f>+Taxonomia!C87</f>
        <v xml:space="preserve">PROVEEDORES DEL EXTERIOR                          </v>
      </c>
      <c r="C88" s="116">
        <f>-IFERROR(VLOOKUP(A88,Balances!$A$2:$F$1502,6,0),0)</f>
        <v>191298982.97999999</v>
      </c>
      <c r="D88" s="117">
        <f>-IFERROR(VLOOKUP(A88,Balances!$G$3:$L$692,6,0),0)</f>
        <v>457975824</v>
      </c>
      <c r="E88" s="8"/>
      <c r="F88" s="8"/>
      <c r="G88" s="8"/>
      <c r="H88" s="8"/>
    </row>
    <row r="89" spans="1:8" x14ac:dyDescent="0.25">
      <c r="A89" s="2">
        <f>+Taxonomia!B88</f>
        <v>23</v>
      </c>
      <c r="B89" s="2" t="str">
        <f>+Taxonomia!C88</f>
        <v xml:space="preserve">CUENTAS POR PAGAR                                 </v>
      </c>
      <c r="C89" s="116">
        <f>-IFERROR(VLOOKUP(A89,Balances!$A$2:$F$1502,6,0),0)</f>
        <v>434064320</v>
      </c>
      <c r="D89" s="117">
        <f>-IFERROR(VLOOKUP(A89,Balances!$G$3:$L$692,6,0),0)</f>
        <v>379174640</v>
      </c>
      <c r="E89" s="8"/>
      <c r="F89" s="8"/>
      <c r="G89" s="8"/>
      <c r="H89" s="8"/>
    </row>
    <row r="90" spans="1:8" x14ac:dyDescent="0.25">
      <c r="A90" s="2">
        <f>+Taxonomia!B89</f>
        <v>2335</v>
      </c>
      <c r="B90" s="2" t="str">
        <f>+Taxonomia!C89</f>
        <v xml:space="preserve">COSTOS Y GASTOS POR PAGAR                         </v>
      </c>
      <c r="C90" s="116">
        <f>-IFERROR(VLOOKUP(A90,Balances!$A$2:$F$1502,6,0),0)</f>
        <v>308434494</v>
      </c>
      <c r="D90" s="117">
        <f>-IFERROR(VLOOKUP(A90,Balances!$G$3:$L$692,6,0),0)</f>
        <v>280701300</v>
      </c>
      <c r="E90" s="8"/>
      <c r="F90" s="8"/>
      <c r="G90" s="8"/>
      <c r="H90" s="8"/>
    </row>
    <row r="91" spans="1:8" x14ac:dyDescent="0.25">
      <c r="A91" s="2">
        <f>+Taxonomia!B90</f>
        <v>233570</v>
      </c>
      <c r="B91" s="2" t="str">
        <f>+Taxonomia!C90</f>
        <v xml:space="preserve">SERVICIOS ADUANEROS                               </v>
      </c>
      <c r="C91" s="116">
        <f>-IFERROR(VLOOKUP(A91,Balances!$A$2:$F$1502,6,0),0)</f>
        <v>43456000</v>
      </c>
      <c r="D91" s="117">
        <f>-IFERROR(VLOOKUP(A91,Balances!$G$3:$L$692,6,0),0)</f>
        <v>30514000</v>
      </c>
    </row>
    <row r="92" spans="1:8" x14ac:dyDescent="0.25">
      <c r="A92" s="2">
        <f>+Taxonomia!B91</f>
        <v>233595</v>
      </c>
      <c r="B92" s="2" t="str">
        <f>+Taxonomia!C91</f>
        <v xml:space="preserve">OTROS                                             </v>
      </c>
      <c r="C92" s="116">
        <f>-IFERROR(VLOOKUP(A92,Balances!$A$2:$F$1502,6,0),0)</f>
        <v>264978494</v>
      </c>
      <c r="D92" s="117">
        <f>-IFERROR(VLOOKUP(A92,Balances!$G$3:$L$692,6,0),0)</f>
        <v>250187300</v>
      </c>
    </row>
    <row r="93" spans="1:8" x14ac:dyDescent="0.25">
      <c r="A93" s="2">
        <f>+Taxonomia!B92</f>
        <v>2355</v>
      </c>
      <c r="B93" s="2" t="str">
        <f>+Taxonomia!C92</f>
        <v xml:space="preserve">DEUDAS CON ACCIONISTAS O SOCIOS                   </v>
      </c>
      <c r="C93" s="116">
        <f>-IFERROR(VLOOKUP(A93,Balances!$A$2:$F$1502,6,0),0)</f>
        <v>0</v>
      </c>
      <c r="D93" s="117">
        <f>-IFERROR(VLOOKUP(A93,Balances!$G$3:$L$692,6,0),0)</f>
        <v>0</v>
      </c>
    </row>
    <row r="94" spans="1:8" x14ac:dyDescent="0.25">
      <c r="A94" s="2">
        <f>+Taxonomia!B93</f>
        <v>235515</v>
      </c>
      <c r="B94" s="2" t="str">
        <f>+Taxonomia!C93</f>
        <v xml:space="preserve">SOCIOS                                            </v>
      </c>
      <c r="C94" s="116">
        <f>-IFERROR(VLOOKUP(A94,Balances!$A$2:$F$1502,6,0),0)</f>
        <v>0</v>
      </c>
      <c r="D94" s="117">
        <f>-IFERROR(VLOOKUP(A94,Balances!$G$3:$L$692,6,0),0)</f>
        <v>0</v>
      </c>
    </row>
    <row r="95" spans="1:8" x14ac:dyDescent="0.25">
      <c r="A95" s="2">
        <f>+Taxonomia!B94</f>
        <v>2365</v>
      </c>
      <c r="B95" s="2" t="str">
        <f>+Taxonomia!C94</f>
        <v xml:space="preserve">RETENCION EN LA FUENTE                            </v>
      </c>
      <c r="C95" s="116">
        <f>-IFERROR(VLOOKUP(A95,Balances!$A$2:$F$1502,6,0),0)</f>
        <v>23108332</v>
      </c>
      <c r="D95" s="117">
        <f>-IFERROR(VLOOKUP(A95,Balances!$G$3:$L$692,6,0),0)</f>
        <v>20865544</v>
      </c>
    </row>
    <row r="96" spans="1:8" x14ac:dyDescent="0.25">
      <c r="A96" s="2">
        <f>+Taxonomia!B95</f>
        <v>236505</v>
      </c>
      <c r="B96" s="2" t="str">
        <f>+Taxonomia!C95</f>
        <v xml:space="preserve">RETE POR SALARIOS                                 </v>
      </c>
      <c r="C96" s="116">
        <f>-IFERROR(VLOOKUP(A96,Balances!$A$2:$F$1502,6,0),0)</f>
        <v>19206000</v>
      </c>
      <c r="D96" s="117">
        <f>-IFERROR(VLOOKUP(A96,Balances!$G$3:$L$692,6,0),0)</f>
        <v>13966000</v>
      </c>
    </row>
    <row r="97" spans="1:4" x14ac:dyDescent="0.25">
      <c r="A97" s="2">
        <f>+Taxonomia!B96</f>
        <v>236515</v>
      </c>
      <c r="B97" s="2" t="str">
        <f>+Taxonomia!C96</f>
        <v xml:space="preserve">RETENCION EN LA FUENTE POR HONORARIOS             </v>
      </c>
      <c r="C97" s="116">
        <f>-IFERROR(VLOOKUP(A97,Balances!$A$2:$F$1502,6,0),0)</f>
        <v>1471692</v>
      </c>
      <c r="D97" s="117">
        <f>-IFERROR(VLOOKUP(A97,Balances!$G$3:$L$692,6,0),0)</f>
        <v>1454972</v>
      </c>
    </row>
    <row r="98" spans="1:4" x14ac:dyDescent="0.25">
      <c r="A98" s="2">
        <f>+Taxonomia!B97</f>
        <v>236525</v>
      </c>
      <c r="B98" s="2" t="str">
        <f>+Taxonomia!C97</f>
        <v xml:space="preserve">RETENCION EN LA FUENTE POR SERVICIOS              </v>
      </c>
      <c r="C98" s="116">
        <f>-IFERROR(VLOOKUP(A98,Balances!$A$2:$F$1502,6,0),0)</f>
        <v>692594</v>
      </c>
      <c r="D98" s="117">
        <f>-IFERROR(VLOOKUP(A98,Balances!$G$3:$L$692,6,0),0)</f>
        <v>838818</v>
      </c>
    </row>
    <row r="99" spans="1:4" x14ac:dyDescent="0.25">
      <c r="A99" s="2">
        <f>+Taxonomia!B98</f>
        <v>236530</v>
      </c>
      <c r="B99" s="2" t="str">
        <f>+Taxonomia!C98</f>
        <v xml:space="preserve">RETENCION EN LA FUENTE SOBRE ARRENDAMIENTOS       </v>
      </c>
      <c r="C99" s="116">
        <f>-IFERROR(VLOOKUP(A99,Balances!$A$2:$F$1502,6,0),0)</f>
        <v>434670</v>
      </c>
      <c r="D99" s="117">
        <f>-IFERROR(VLOOKUP(A99,Balances!$G$3:$L$692,6,0),0)</f>
        <v>434670</v>
      </c>
    </row>
    <row r="100" spans="1:4" x14ac:dyDescent="0.25">
      <c r="A100" s="2">
        <f>+Taxonomia!B99</f>
        <v>236542</v>
      </c>
      <c r="B100" s="2" t="str">
        <f>+Taxonomia!C99</f>
        <v xml:space="preserve">COMBUSTIBLES 0.1%                                 </v>
      </c>
      <c r="C100" s="116">
        <f>-IFERROR(VLOOKUP(A100,Balances!$A$2:$F$1502,6,0),0)</f>
        <v>2522</v>
      </c>
      <c r="D100" s="117">
        <f>-IFERROR(VLOOKUP(A100,Balances!$G$3:$L$692,6,0),0)</f>
        <v>2780</v>
      </c>
    </row>
    <row r="101" spans="1:4" x14ac:dyDescent="0.25">
      <c r="A101" s="2">
        <f>+Taxonomia!B100</f>
        <v>236543</v>
      </c>
      <c r="B101" s="2" t="str">
        <f>+Taxonomia!C100</f>
        <v xml:space="preserve">RTE FTE COMPRAS 2.5%                              </v>
      </c>
      <c r="C101" s="116">
        <f>-IFERROR(VLOOKUP(A101,Balances!$A$2:$F$1502,6,0),0)</f>
        <v>1300854</v>
      </c>
      <c r="D101" s="117">
        <f>-IFERROR(VLOOKUP(A101,Balances!$G$3:$L$692,6,0),0)</f>
        <v>4168304</v>
      </c>
    </row>
    <row r="102" spans="1:4" x14ac:dyDescent="0.25">
      <c r="A102" s="2">
        <f>+Taxonomia!B101</f>
        <v>2367</v>
      </c>
      <c r="B102" s="2" t="str">
        <f>+Taxonomia!C101</f>
        <v xml:space="preserve">IMPUESTO A LAS VENTAS RETENIDO                    </v>
      </c>
      <c r="C102" s="116">
        <f>-IFERROR(VLOOKUP(A102,Balances!$A$2:$F$1502,6,0),0)</f>
        <v>0</v>
      </c>
      <c r="D102" s="117">
        <f>-IFERROR(VLOOKUP(A102,Balances!$G$3:$L$692,6,0),0)</f>
        <v>142500</v>
      </c>
    </row>
    <row r="103" spans="1:4" x14ac:dyDescent="0.25">
      <c r="A103" s="2">
        <f>+Taxonomia!B102</f>
        <v>236703</v>
      </c>
      <c r="B103" s="2" t="str">
        <f>+Taxonomia!C102</f>
        <v xml:space="preserve">RETE IVA REGIMEN SIMPLE                           </v>
      </c>
      <c r="C103" s="116">
        <f>-IFERROR(VLOOKUP(A103,Balances!$A$2:$F$1502,6,0),0)</f>
        <v>0</v>
      </c>
      <c r="D103" s="117">
        <f>-IFERROR(VLOOKUP(A103,Balances!$G$3:$L$692,6,0),0)</f>
        <v>142500</v>
      </c>
    </row>
    <row r="104" spans="1:4" x14ac:dyDescent="0.25">
      <c r="A104" s="2">
        <f>+Taxonomia!B103</f>
        <v>2368</v>
      </c>
      <c r="B104" s="2" t="str">
        <f>+Taxonomia!C103</f>
        <v xml:space="preserve">IMPUESTO DE INDUSTRIA Y COMERCIO RETENIDO         </v>
      </c>
      <c r="C104" s="116">
        <f>-IFERROR(VLOOKUP(A104,Balances!$A$2:$F$1502,6,0),0)</f>
        <v>1349094</v>
      </c>
      <c r="D104" s="117">
        <f>-IFERROR(VLOOKUP(A104,Balances!$G$3:$L$692,6,0),0)</f>
        <v>2782896</v>
      </c>
    </row>
    <row r="105" spans="1:4" x14ac:dyDescent="0.25">
      <c r="A105" s="2">
        <f>+Taxonomia!B104</f>
        <v>236802</v>
      </c>
      <c r="B105" s="2" t="str">
        <f>+Taxonomia!C104</f>
        <v xml:space="preserve">IMPT IND Y CCIO RETENIDO                          </v>
      </c>
      <c r="C105" s="116">
        <f>-IFERROR(VLOOKUP(A105,Balances!$A$2:$F$1502,6,0),0)</f>
        <v>1349094</v>
      </c>
      <c r="D105" s="117">
        <f>-IFERROR(VLOOKUP(A105,Balances!$G$3:$L$692,6,0),0)</f>
        <v>2782896</v>
      </c>
    </row>
    <row r="106" spans="1:4" x14ac:dyDescent="0.25">
      <c r="A106" s="2">
        <f>+Taxonomia!B105</f>
        <v>2370</v>
      </c>
      <c r="B106" s="2" t="str">
        <f>+Taxonomia!C105</f>
        <v xml:space="preserve">RETENCIONES Y AP. DE NOMINA                       </v>
      </c>
      <c r="C106" s="116">
        <f>-IFERROR(VLOOKUP(A106,Balances!$A$2:$F$1502,6,0),0)</f>
        <v>55958800</v>
      </c>
      <c r="D106" s="117">
        <f>-IFERROR(VLOOKUP(A106,Balances!$G$3:$L$692,6,0),0)</f>
        <v>41733600</v>
      </c>
    </row>
    <row r="107" spans="1:4" x14ac:dyDescent="0.25">
      <c r="A107" s="2">
        <f>+Taxonomia!B106</f>
        <v>237005</v>
      </c>
      <c r="B107" s="2" t="str">
        <f>+Taxonomia!C106</f>
        <v xml:space="preserve">FONDOS DE SALUD                                   </v>
      </c>
      <c r="C107" s="116">
        <f>-IFERROR(VLOOKUP(A107,Balances!$A$2:$F$1502,6,0),0)</f>
        <v>27930600</v>
      </c>
      <c r="D107" s="117">
        <f>-IFERROR(VLOOKUP(A107,Balances!$G$3:$L$692,6,0),0)</f>
        <v>20160200</v>
      </c>
    </row>
    <row r="108" spans="1:4" x14ac:dyDescent="0.25">
      <c r="A108" s="2">
        <f>+Taxonomia!B107</f>
        <v>237006</v>
      </c>
      <c r="B108" s="2" t="str">
        <f>+Taxonomia!C107</f>
        <v xml:space="preserve">APORTES A ADIMISTRADORAS DE RIESGOS PROFESIONALES </v>
      </c>
      <c r="C108" s="116">
        <f>-IFERROR(VLOOKUP(A108,Balances!$A$2:$F$1502,6,0),0)</f>
        <v>7121400</v>
      </c>
      <c r="D108" s="117">
        <f>-IFERROR(VLOOKUP(A108,Balances!$G$3:$L$692,6,0),0)</f>
        <v>5795400</v>
      </c>
    </row>
    <row r="109" spans="1:4" x14ac:dyDescent="0.25">
      <c r="A109" s="2">
        <f>+Taxonomia!B108</f>
        <v>237010</v>
      </c>
      <c r="B109" s="2" t="str">
        <f>+Taxonomia!C108</f>
        <v xml:space="preserve">APORTES AL I.CB.F. SENA Y CAJAS DE COMPENSACION   </v>
      </c>
      <c r="C109" s="116">
        <f>-IFERROR(VLOOKUP(A109,Balances!$A$2:$F$1502,6,0),0)</f>
        <v>20906800</v>
      </c>
      <c r="D109" s="117">
        <f>-IFERROR(VLOOKUP(A109,Balances!$G$3:$L$692,6,0),0)</f>
        <v>15778000</v>
      </c>
    </row>
    <row r="110" spans="1:4" x14ac:dyDescent="0.25">
      <c r="A110" s="2">
        <f>+Taxonomia!B109</f>
        <v>2380</v>
      </c>
      <c r="B110" s="2" t="str">
        <f>+Taxonomia!C109</f>
        <v xml:space="preserve">ACREEDORES VARIOS                                 </v>
      </c>
      <c r="C110" s="116">
        <f>-IFERROR(VLOOKUP(A110,Balances!$A$2:$F$1502,6,0),0)</f>
        <v>45213600</v>
      </c>
      <c r="D110" s="117">
        <f>-IFERROR(VLOOKUP(A110,Balances!$G$3:$L$692,6,0),0)</f>
        <v>32948800</v>
      </c>
    </row>
    <row r="111" spans="1:4" x14ac:dyDescent="0.25">
      <c r="A111" s="2">
        <f>+Taxonomia!B110</f>
        <v>238030</v>
      </c>
      <c r="B111" s="2" t="str">
        <f>+Taxonomia!C110</f>
        <v xml:space="preserve">FONDOS DE PENSIONES                               </v>
      </c>
      <c r="C111" s="116">
        <f>-IFERROR(VLOOKUP(A111,Balances!$A$2:$F$1502,6,0),0)</f>
        <v>45213600</v>
      </c>
      <c r="D111" s="117">
        <f>-IFERROR(VLOOKUP(A111,Balances!$G$3:$L$692,6,0),0)</f>
        <v>32948800</v>
      </c>
    </row>
    <row r="112" spans="1:4" x14ac:dyDescent="0.25">
      <c r="A112" s="2">
        <f>+Taxonomia!B111</f>
        <v>24</v>
      </c>
      <c r="B112" s="2" t="str">
        <f>+Taxonomia!C111</f>
        <v xml:space="preserve">IMPUESTOS GRAVAMENES Y TASAS                      </v>
      </c>
      <c r="C112" s="116">
        <f>-IFERROR(VLOOKUP(A112,Balances!$A$2:$F$1502,6,0),0)</f>
        <v>-17389372.32</v>
      </c>
      <c r="D112" s="117">
        <f>-IFERROR(VLOOKUP(A112,Balances!$G$3:$L$692,6,0),0)</f>
        <v>-43702524.32</v>
      </c>
    </row>
    <row r="113" spans="1:4" x14ac:dyDescent="0.25">
      <c r="A113" s="2">
        <f>+Taxonomia!B112</f>
        <v>2404</v>
      </c>
      <c r="B113" s="2" t="str">
        <f>+Taxonomia!C112</f>
        <v xml:space="preserve">DE RENTA Y COMPLEMENTARIOS                        </v>
      </c>
      <c r="C113" s="116">
        <f>-IFERROR(VLOOKUP(A113,Balances!$A$2:$F$1502,6,0),0)</f>
        <v>18297999.18</v>
      </c>
      <c r="D113" s="117">
        <f>-IFERROR(VLOOKUP(A113,Balances!$G$3:$L$692,6,0),0)</f>
        <v>18297999.18</v>
      </c>
    </row>
    <row r="114" spans="1:4" x14ac:dyDescent="0.25">
      <c r="A114" s="2">
        <f>+Taxonomia!B113</f>
        <v>240405</v>
      </c>
      <c r="B114" s="2" t="str">
        <f>+Taxonomia!C113</f>
        <v xml:space="preserve">VIGENCIA FISCAL CORRIENTE                         </v>
      </c>
      <c r="C114" s="116">
        <f>-IFERROR(VLOOKUP(A114,Balances!$A$2:$F$1502,6,0),0)</f>
        <v>18297999.18</v>
      </c>
      <c r="D114" s="117">
        <f>-IFERROR(VLOOKUP(A114,Balances!$G$3:$L$692,6,0),0)</f>
        <v>18297999.18</v>
      </c>
    </row>
    <row r="115" spans="1:4" x14ac:dyDescent="0.25">
      <c r="A115" s="2">
        <f>+Taxonomia!B114</f>
        <v>2408</v>
      </c>
      <c r="B115" s="2" t="str">
        <f>+Taxonomia!C114</f>
        <v xml:space="preserve">IMPUESTOS SOBRE LAS VENTAS                        </v>
      </c>
      <c r="C115" s="116">
        <f>-IFERROR(VLOOKUP(A115,Balances!$A$2:$F$1502,6,0),0)</f>
        <v>-35687371.5</v>
      </c>
      <c r="D115" s="117">
        <f>-IFERROR(VLOOKUP(A115,Balances!$G$3:$L$692,6,0),0)</f>
        <v>-66420523.5</v>
      </c>
    </row>
    <row r="116" spans="1:4" x14ac:dyDescent="0.25">
      <c r="A116" s="2">
        <f>+Taxonomia!B115</f>
        <v>240801</v>
      </c>
      <c r="B116" s="2" t="str">
        <f>+Taxonomia!C115</f>
        <v xml:space="preserve">IMPUESTO SOBRE LAS VENTAS POR PAGAR               </v>
      </c>
      <c r="C116" s="116">
        <f>-IFERROR(VLOOKUP(A116,Balances!$A$2:$F$1502,6,0),0)</f>
        <v>-35687371.5</v>
      </c>
      <c r="D116" s="117">
        <f>-IFERROR(VLOOKUP(A116,Balances!$G$3:$L$692,6,0),0)</f>
        <v>-66420523.5</v>
      </c>
    </row>
    <row r="117" spans="1:4" x14ac:dyDescent="0.25">
      <c r="A117" s="2">
        <f>+Taxonomia!B116</f>
        <v>2412</v>
      </c>
      <c r="B117" s="2" t="str">
        <f>+Taxonomia!C116</f>
        <v xml:space="preserve">DE INDUSTRIA Y COMERCIO                           </v>
      </c>
      <c r="C117" s="116">
        <f>-IFERROR(VLOOKUP(A117,Balances!$A$2:$F$1502,6,0),0)</f>
        <v>0</v>
      </c>
      <c r="D117" s="117">
        <f>-IFERROR(VLOOKUP(A117,Balances!$G$3:$L$692,6,0),0)</f>
        <v>4420000</v>
      </c>
    </row>
    <row r="118" spans="1:4" x14ac:dyDescent="0.25">
      <c r="A118" s="2">
        <f>+Taxonomia!B117</f>
        <v>241205</v>
      </c>
      <c r="B118" s="2" t="str">
        <f>+Taxonomia!C117</f>
        <v xml:space="preserve">IMPTO. DE IND. Y CCIO. VIGENCIA FISCAL CORRIENTE  </v>
      </c>
      <c r="C118" s="116">
        <f>-IFERROR(VLOOKUP(A118,Balances!$A$2:$F$1502,6,0),0)</f>
        <v>0</v>
      </c>
      <c r="D118" s="117">
        <f>-IFERROR(VLOOKUP(A118,Balances!$G$3:$L$692,6,0),0)</f>
        <v>4420000</v>
      </c>
    </row>
    <row r="119" spans="1:4" x14ac:dyDescent="0.25">
      <c r="A119" s="2">
        <f>+Taxonomia!B118</f>
        <v>25</v>
      </c>
      <c r="B119" s="2" t="str">
        <f>+Taxonomia!C118</f>
        <v xml:space="preserve">OBLIGACIONES LABORALES                            </v>
      </c>
      <c r="C119" s="116">
        <f>-IFERROR(VLOOKUP(A119,Balances!$A$2:$F$1502,6,0),0)</f>
        <v>513584629.30000001</v>
      </c>
      <c r="D119" s="117">
        <f>-IFERROR(VLOOKUP(A119,Balances!$G$3:$L$692,6,0),0)</f>
        <v>324624305.30000001</v>
      </c>
    </row>
    <row r="120" spans="1:4" x14ac:dyDescent="0.25">
      <c r="A120" s="2">
        <f>+Taxonomia!B119</f>
        <v>2505</v>
      </c>
      <c r="B120" s="2" t="str">
        <f>+Taxonomia!C119</f>
        <v xml:space="preserve">SALARIOS POR PAGAR                                </v>
      </c>
      <c r="C120" s="116">
        <f>-IFERROR(VLOOKUP(A120,Balances!$A$2:$F$1502,6,0),0)</f>
        <v>0</v>
      </c>
      <c r="D120" s="117">
        <f>-IFERROR(VLOOKUP(A120,Balances!$G$3:$L$692,6,0),0)</f>
        <v>0</v>
      </c>
    </row>
    <row r="121" spans="1:4" x14ac:dyDescent="0.25">
      <c r="A121" s="2">
        <f>+Taxonomia!B120</f>
        <v>250501</v>
      </c>
      <c r="B121" s="2" t="str">
        <f>+Taxonomia!C120</f>
        <v xml:space="preserve">SALARIOS POR PAGAR                                </v>
      </c>
      <c r="C121" s="116">
        <f>-IFERROR(VLOOKUP(A121,Balances!$A$2:$F$1502,6,0),0)</f>
        <v>0</v>
      </c>
      <c r="D121" s="117">
        <f>-IFERROR(VLOOKUP(A121,Balances!$G$3:$L$692,6,0),0)</f>
        <v>0</v>
      </c>
    </row>
    <row r="122" spans="1:4" x14ac:dyDescent="0.25">
      <c r="A122" s="2">
        <f>+Taxonomia!B121</f>
        <v>2510</v>
      </c>
      <c r="B122" s="2" t="str">
        <f>+Taxonomia!C121</f>
        <v xml:space="preserve">CESANTIAS CONSOLIDADAS                            </v>
      </c>
      <c r="C122" s="116">
        <f>-IFERROR(VLOOKUP(A122,Balances!$A$2:$F$1502,6,0),0)</f>
        <v>234646846</v>
      </c>
      <c r="D122" s="117">
        <f>-IFERROR(VLOOKUP(A122,Balances!$G$3:$L$692,6,0),0)</f>
        <v>0</v>
      </c>
    </row>
    <row r="123" spans="1:4" x14ac:dyDescent="0.25">
      <c r="A123" s="2">
        <f>+Taxonomia!B122</f>
        <v>251005</v>
      </c>
      <c r="B123" s="2" t="str">
        <f>+Taxonomia!C122</f>
        <v xml:space="preserve">CESANTIAS CONSOLIDADAS POR PAGAR                  </v>
      </c>
      <c r="C123" s="116">
        <f>-IFERROR(VLOOKUP(A123,Balances!$A$2:$F$1502,6,0),0)</f>
        <v>234646846</v>
      </c>
      <c r="D123" s="117">
        <f>-IFERROR(VLOOKUP(A123,Balances!$G$3:$L$692,6,0),0)</f>
        <v>24451084</v>
      </c>
    </row>
    <row r="124" spans="1:4" x14ac:dyDescent="0.25">
      <c r="A124" s="2">
        <f>+Taxonomia!B123</f>
        <v>251010</v>
      </c>
      <c r="B124" s="2" t="str">
        <f>+Taxonomia!C123</f>
        <v xml:space="preserve">2011 LEY 50 DE 1990 Y NORMAS POSTERIORES          </v>
      </c>
      <c r="C124" s="116">
        <f>-IFERROR(VLOOKUP(A124,Balances!$A$2:$F$1502,6,0),0)</f>
        <v>0</v>
      </c>
      <c r="D124" s="117">
        <f>-IFERROR(VLOOKUP(A124,Balances!$G$3:$L$692,6,0),0)</f>
        <v>-24451084</v>
      </c>
    </row>
    <row r="125" spans="1:4" x14ac:dyDescent="0.25">
      <c r="A125" s="2">
        <f>+Taxonomia!B124</f>
        <v>2525</v>
      </c>
      <c r="B125" s="2" t="str">
        <f>+Taxonomia!C124</f>
        <v xml:space="preserve">VACACIONES CONSOLIDADAS                           </v>
      </c>
      <c r="C125" s="116">
        <f>-IFERROR(VLOOKUP(A125,Balances!$A$2:$F$1502,6,0),0)</f>
        <v>195725049.30000001</v>
      </c>
      <c r="D125" s="117">
        <f>-IFERROR(VLOOKUP(A125,Balances!$G$3:$L$692,6,0),0)</f>
        <v>195725049.30000001</v>
      </c>
    </row>
    <row r="126" spans="1:4" x14ac:dyDescent="0.25">
      <c r="A126" s="2">
        <f>+Taxonomia!B125</f>
        <v>252501</v>
      </c>
      <c r="B126" s="2" t="str">
        <f>+Taxonomia!C125</f>
        <v xml:space="preserve">VACACIONES POR PAGAR                              </v>
      </c>
      <c r="C126" s="116">
        <f>-IFERROR(VLOOKUP(A126,Balances!$A$2:$F$1502,6,0),0)</f>
        <v>195725049.30000001</v>
      </c>
      <c r="D126" s="117">
        <f>-IFERROR(VLOOKUP(A126,Balances!$G$3:$L$692,6,0),0)</f>
        <v>195725049.30000001</v>
      </c>
    </row>
    <row r="127" spans="1:4" x14ac:dyDescent="0.25">
      <c r="A127" s="2">
        <f>+Taxonomia!B126</f>
        <v>2550</v>
      </c>
      <c r="B127" s="2" t="str">
        <f>+Taxonomia!C126</f>
        <v xml:space="preserve">BENEFICIOS EMPLEADOS                              </v>
      </c>
      <c r="C127" s="116">
        <f>-IFERROR(VLOOKUP(A127,Balances!$A$2:$F$1502,6,0),0)</f>
        <v>83212734</v>
      </c>
      <c r="D127" s="117">
        <f>-IFERROR(VLOOKUP(A127,Balances!$G$3:$L$692,6,0),0)</f>
        <v>128899256</v>
      </c>
    </row>
    <row r="128" spans="1:4" x14ac:dyDescent="0.25">
      <c r="A128" s="2">
        <f>+Taxonomia!B127</f>
        <v>255005</v>
      </c>
      <c r="B128" s="2" t="str">
        <f>+Taxonomia!C127</f>
        <v xml:space="preserve">CESANTIAS                                         </v>
      </c>
      <c r="C128" s="116">
        <f>-IFERROR(VLOOKUP(A128,Balances!$A$2:$F$1502,6,0),0)</f>
        <v>32708678</v>
      </c>
      <c r="D128" s="117">
        <f>-IFERROR(VLOOKUP(A128,Balances!$G$3:$L$692,6,0),0)</f>
        <v>50472374</v>
      </c>
    </row>
    <row r="129" spans="1:4" x14ac:dyDescent="0.25">
      <c r="A129" s="2">
        <f>+Taxonomia!B128</f>
        <v>255010</v>
      </c>
      <c r="B129" s="2" t="str">
        <f>+Taxonomia!C128</f>
        <v xml:space="preserve">INTERESES DE CESANTIAS                            </v>
      </c>
      <c r="C129" s="116">
        <f>-IFERROR(VLOOKUP(A129,Balances!$A$2:$F$1502,6,0),0)</f>
        <v>327048</v>
      </c>
      <c r="D129" s="117">
        <f>-IFERROR(VLOOKUP(A129,Balances!$G$3:$L$692,6,0),0)</f>
        <v>504642</v>
      </c>
    </row>
    <row r="130" spans="1:4" x14ac:dyDescent="0.25">
      <c r="A130" s="2">
        <f>+Taxonomia!B129</f>
        <v>255015</v>
      </c>
      <c r="B130" s="2" t="str">
        <f>+Taxonomia!C129</f>
        <v xml:space="preserve">VACACIONES                                        </v>
      </c>
      <c r="C130" s="116">
        <f>-IFERROR(VLOOKUP(A130,Balances!$A$2:$F$1502,6,0),0)</f>
        <v>17468330</v>
      </c>
      <c r="D130" s="117">
        <f>-IFERROR(VLOOKUP(A130,Balances!$G$3:$L$692,6,0),0)</f>
        <v>27449866</v>
      </c>
    </row>
    <row r="131" spans="1:4" x14ac:dyDescent="0.25">
      <c r="A131" s="2">
        <f>+Taxonomia!B130</f>
        <v>255020</v>
      </c>
      <c r="B131" s="2" t="str">
        <f>+Taxonomia!C130</f>
        <v xml:space="preserve">PRIMA DE SERVICIOS                                </v>
      </c>
      <c r="C131" s="116">
        <f>-IFERROR(VLOOKUP(A131,Balances!$A$2:$F$1502,6,0),0)</f>
        <v>32708678</v>
      </c>
      <c r="D131" s="117">
        <f>-IFERROR(VLOOKUP(A131,Balances!$G$3:$L$692,6,0),0)</f>
        <v>50472374</v>
      </c>
    </row>
    <row r="132" spans="1:4" x14ac:dyDescent="0.25">
      <c r="A132" s="2">
        <f>+Taxonomia!B131</f>
        <v>27</v>
      </c>
      <c r="B132" s="2" t="str">
        <f>+Taxonomia!C131</f>
        <v xml:space="preserve">IMPUESTOS DIFERIDOS                               </v>
      </c>
      <c r="C132" s="116">
        <f>-IFERROR(VLOOKUP(A132,Balances!$A$2:$F$1502,6,0),0)</f>
        <v>1093667644.8199999</v>
      </c>
      <c r="D132" s="117">
        <f>-IFERROR(VLOOKUP(A132,Balances!$G$3:$L$692,6,0),0)</f>
        <v>1093667644.8199999</v>
      </c>
    </row>
    <row r="133" spans="1:4" x14ac:dyDescent="0.25">
      <c r="A133" s="2">
        <f>+Taxonomia!B132</f>
        <v>2725</v>
      </c>
      <c r="B133" s="2" t="str">
        <f>+Taxonomia!C132</f>
        <v xml:space="preserve">IMPUESTO DIFERIDOS                                </v>
      </c>
      <c r="C133" s="116">
        <f>-IFERROR(VLOOKUP(A133,Balances!$A$2:$F$1502,6,0),0)</f>
        <v>1093667644.8199999</v>
      </c>
      <c r="D133" s="117">
        <f>-IFERROR(VLOOKUP(A133,Balances!$G$3:$L$692,6,0),0)</f>
        <v>1093667644.8199999</v>
      </c>
    </row>
    <row r="134" spans="1:4" x14ac:dyDescent="0.25">
      <c r="A134" s="2">
        <f>+Taxonomia!B133</f>
        <v>272505</v>
      </c>
      <c r="B134" s="2" t="str">
        <f>+Taxonomia!C133</f>
        <v xml:space="preserve">IMPUESTO DE RENTA DIFERIDO                        </v>
      </c>
      <c r="C134" s="116">
        <f>-IFERROR(VLOOKUP(A134,Balances!$A$2:$F$1502,6,0),0)</f>
        <v>1093667644.8199999</v>
      </c>
      <c r="D134" s="117">
        <f>-IFERROR(VLOOKUP(A134,Balances!$G$3:$L$692,6,0),0)</f>
        <v>1093667644.8199999</v>
      </c>
    </row>
    <row r="135" spans="1:4" x14ac:dyDescent="0.25">
      <c r="A135" s="2">
        <f>+Taxonomia!B134</f>
        <v>28</v>
      </c>
      <c r="B135" s="2" t="str">
        <f>+Taxonomia!C134</f>
        <v xml:space="preserve">OTROS PASIVOS                                     </v>
      </c>
      <c r="C135" s="116">
        <f>-IFERROR(VLOOKUP(A135,Balances!$A$2:$F$1502,6,0),0)</f>
        <v>2986625407</v>
      </c>
      <c r="D135" s="117">
        <f>-IFERROR(VLOOKUP(A135,Balances!$G$3:$L$692,6,0),0)</f>
        <v>3533756124</v>
      </c>
    </row>
    <row r="136" spans="1:4" x14ac:dyDescent="0.25">
      <c r="A136" s="2">
        <f>+Taxonomia!B135</f>
        <v>2805</v>
      </c>
      <c r="B136" s="2" t="str">
        <f>+Taxonomia!C135</f>
        <v xml:space="preserve">ANTICIPOS Y AVANCES RECIBIDOS                     </v>
      </c>
      <c r="C136" s="116">
        <f>-IFERROR(VLOOKUP(A136,Balances!$A$2:$F$1502,6,0),0)</f>
        <v>2986034687</v>
      </c>
      <c r="D136" s="117">
        <f>-IFERROR(VLOOKUP(A136,Balances!$G$3:$L$692,6,0),0)</f>
        <v>3533154046</v>
      </c>
    </row>
    <row r="137" spans="1:4" x14ac:dyDescent="0.25">
      <c r="A137" s="2">
        <f>+Taxonomia!B136</f>
        <v>280501</v>
      </c>
      <c r="B137" s="2" t="str">
        <f>+Taxonomia!C136</f>
        <v xml:space="preserve">ANTICIPOS Y AVANCES RECIBIDOS                     </v>
      </c>
      <c r="C137" s="116">
        <f>-IFERROR(VLOOKUP(A137,Balances!$A$2:$F$1502,6,0),0)</f>
        <v>2986034687</v>
      </c>
      <c r="D137" s="117">
        <f>-IFERROR(VLOOKUP(A137,Balances!$G$3:$L$692,6,0),0)</f>
        <v>3533154046</v>
      </c>
    </row>
    <row r="138" spans="1:4" x14ac:dyDescent="0.25">
      <c r="A138" s="2">
        <f>+Taxonomia!B137</f>
        <v>2830</v>
      </c>
      <c r="B138" s="2" t="str">
        <f>+Taxonomia!C137</f>
        <v xml:space="preserve">EMBARGOS JUDICIALES                               </v>
      </c>
      <c r="C138" s="116">
        <f>-IFERROR(VLOOKUP(A138,Balances!$A$2:$F$1502,6,0),0)</f>
        <v>590720</v>
      </c>
      <c r="D138" s="117">
        <f>-IFERROR(VLOOKUP(A138,Balances!$G$3:$L$692,6,0),0)</f>
        <v>602078</v>
      </c>
    </row>
    <row r="139" spans="1:4" x14ac:dyDescent="0.25">
      <c r="A139" s="2">
        <f>+Taxonomia!B138</f>
        <v>283010</v>
      </c>
      <c r="B139" s="2" t="str">
        <f>+Taxonomia!C138</f>
        <v xml:space="preserve">DEPOSITOS JUDICIALES                              </v>
      </c>
      <c r="C139" s="116">
        <f>-IFERROR(VLOOKUP(A139,Balances!$A$2:$F$1502,6,0),0)</f>
        <v>590720</v>
      </c>
      <c r="D139" s="117">
        <f>-IFERROR(VLOOKUP(A139,Balances!$G$3:$L$692,6,0),0)</f>
        <v>602078</v>
      </c>
    </row>
    <row r="140" spans="1:4" x14ac:dyDescent="0.25">
      <c r="A140" s="2">
        <f>+Taxonomia!B139</f>
        <v>3</v>
      </c>
      <c r="B140" s="2" t="str">
        <f>+Taxonomia!C139</f>
        <v>Patrimonio</v>
      </c>
      <c r="C140" s="116">
        <f>-IFERROR(VLOOKUP(A140,Balances!$A$2:$F$1502,6,0),0)</f>
        <v>14173519711.08</v>
      </c>
      <c r="D140" s="117">
        <f>-IFERROR(VLOOKUP(A140,Balances!$G$3:$L$692,6,0),0)</f>
        <v>14173519711.08</v>
      </c>
    </row>
    <row r="141" spans="1:4" x14ac:dyDescent="0.25">
      <c r="A141" s="2">
        <f>+Taxonomia!B140</f>
        <v>31</v>
      </c>
      <c r="B141" s="2" t="str">
        <f>+Taxonomia!C140</f>
        <v xml:space="preserve">CAPITAL SOCIAL                                    </v>
      </c>
      <c r="C141" s="116">
        <f>-IFERROR(VLOOKUP(A141,Balances!$A$2:$F$1502,6,0),0)</f>
        <v>400000000</v>
      </c>
      <c r="D141" s="117">
        <f>-IFERROR(VLOOKUP(A141,Balances!$G$3:$L$692,6,0),0)</f>
        <v>400000000</v>
      </c>
    </row>
    <row r="142" spans="1:4" x14ac:dyDescent="0.25">
      <c r="A142" s="2">
        <f>+Taxonomia!B141</f>
        <v>3105</v>
      </c>
      <c r="B142" s="2" t="str">
        <f>+Taxonomia!C141</f>
        <v xml:space="preserve">CAPITAL SUSCRITO Y PAGADO                         </v>
      </c>
      <c r="C142" s="116">
        <f>-IFERROR(VLOOKUP(A142,Balances!$A$2:$F$1502,6,0),0)</f>
        <v>400000000</v>
      </c>
      <c r="D142" s="117">
        <f>-IFERROR(VLOOKUP(A142,Balances!$G$3:$L$692,6,0),0)</f>
        <v>400000000</v>
      </c>
    </row>
    <row r="143" spans="1:4" x14ac:dyDescent="0.25">
      <c r="A143" s="2">
        <f>+Taxonomia!B142</f>
        <v>310505</v>
      </c>
      <c r="B143" s="2" t="str">
        <f>+Taxonomia!C142</f>
        <v xml:space="preserve">CAPITAL AUTORIZADO                                </v>
      </c>
      <c r="C143" s="116">
        <f>-IFERROR(VLOOKUP(A143,Balances!$A$2:$F$1502,6,0),0)</f>
        <v>800000000</v>
      </c>
      <c r="D143" s="117">
        <f>-IFERROR(VLOOKUP(A143,Balances!$G$3:$L$692,6,0),0)</f>
        <v>800000000</v>
      </c>
    </row>
    <row r="144" spans="1:4" x14ac:dyDescent="0.25">
      <c r="A144" s="2">
        <f>+Taxonomia!B143</f>
        <v>310515</v>
      </c>
      <c r="B144" s="2" t="str">
        <f>+Taxonomia!C143</f>
        <v xml:space="preserve">CAPITAL SUSCRITO POR COBRAR (DB)                  </v>
      </c>
      <c r="C144" s="116">
        <f>-IFERROR(VLOOKUP(A144,Balances!$A$2:$F$1502,6,0),0)</f>
        <v>-400000000</v>
      </c>
      <c r="D144" s="117">
        <f>-IFERROR(VLOOKUP(A144,Balances!$G$3:$L$692,6,0),0)</f>
        <v>-400000000</v>
      </c>
    </row>
    <row r="145" spans="1:4" x14ac:dyDescent="0.25">
      <c r="A145" s="2">
        <f>+Taxonomia!B144</f>
        <v>33</v>
      </c>
      <c r="B145" s="2" t="str">
        <f>+Taxonomia!C144</f>
        <v xml:space="preserve">RESERVAS                                          </v>
      </c>
      <c r="C145" s="116">
        <f>-IFERROR(VLOOKUP(A145,Balances!$A$2:$F$1502,6,0),0)</f>
        <v>285991528.68000001</v>
      </c>
      <c r="D145" s="117">
        <f>-IFERROR(VLOOKUP(A145,Balances!$G$3:$L$692,6,0),0)</f>
        <v>285991528.68000001</v>
      </c>
    </row>
    <row r="146" spans="1:4" x14ac:dyDescent="0.25">
      <c r="A146" s="2">
        <f>+Taxonomia!B145</f>
        <v>3305</v>
      </c>
      <c r="B146" s="2" t="str">
        <f>+Taxonomia!C145</f>
        <v xml:space="preserve">RESERVAS OBLIGATORIAS                             </v>
      </c>
      <c r="C146" s="116">
        <f>-IFERROR(VLOOKUP(A146,Balances!$A$2:$F$1502,6,0),0)</f>
        <v>285991528.68000001</v>
      </c>
      <c r="D146" s="117">
        <f>-IFERROR(VLOOKUP(A146,Balances!$G$3:$L$692,6,0),0)</f>
        <v>285991528.68000001</v>
      </c>
    </row>
    <row r="147" spans="1:4" x14ac:dyDescent="0.25">
      <c r="A147" s="2">
        <f>+Taxonomia!B146</f>
        <v>330505</v>
      </c>
      <c r="B147" s="2" t="str">
        <f>+Taxonomia!C146</f>
        <v xml:space="preserve">RESERVA LEGAL                                     </v>
      </c>
      <c r="C147" s="116">
        <f>-IFERROR(VLOOKUP(A147,Balances!$A$2:$F$1502,6,0),0)</f>
        <v>285991528.68000001</v>
      </c>
      <c r="D147" s="117">
        <f>-IFERROR(VLOOKUP(A147,Balances!$G$3:$L$692,6,0),0)</f>
        <v>285991528.68000001</v>
      </c>
    </row>
    <row r="148" spans="1:4" x14ac:dyDescent="0.25">
      <c r="A148" s="2">
        <f>+Taxonomia!B147</f>
        <v>37</v>
      </c>
      <c r="B148" s="2" t="str">
        <f>+Taxonomia!C147</f>
        <v xml:space="preserve">RESULTADOS DE EJERCICIOS ANTERIORES               </v>
      </c>
      <c r="C148" s="116">
        <f>-IFERROR(VLOOKUP(A148,Balances!$A$2:$F$1502,6,0),0)</f>
        <v>6400768326.8599997</v>
      </c>
      <c r="D148" s="117">
        <f>-IFERROR(VLOOKUP(A148,Balances!$G$3:$L$692,6,0),0)</f>
        <v>6400768326.8599997</v>
      </c>
    </row>
    <row r="149" spans="1:4" x14ac:dyDescent="0.25">
      <c r="A149" s="2">
        <f>+Taxonomia!B148</f>
        <v>3705</v>
      </c>
      <c r="B149" s="2" t="str">
        <f>+Taxonomia!C148</f>
        <v xml:space="preserve">UTILIDADES O EXCEDENTES ACUMULADOS                </v>
      </c>
      <c r="C149" s="116">
        <f>-IFERROR(VLOOKUP(A149,Balances!$A$2:$F$1502,6,0),0)</f>
        <v>5563093056.8599997</v>
      </c>
      <c r="D149" s="117">
        <f>-IFERROR(VLOOKUP(A149,Balances!$G$3:$L$692,6,0),0)</f>
        <v>5563093056.8599997</v>
      </c>
    </row>
    <row r="150" spans="1:4" x14ac:dyDescent="0.25">
      <c r="A150" s="2">
        <f>+Taxonomia!B149</f>
        <v>3710</v>
      </c>
      <c r="B150" s="2" t="str">
        <f>+Taxonomia!C149</f>
        <v xml:space="preserve">PERDIDAS ACUMULADAS                               </v>
      </c>
      <c r="C150" s="116">
        <f>-IFERROR(VLOOKUP(A150,Balances!$A$2:$F$1502,6,0),0)</f>
        <v>-1720356070.8599999</v>
      </c>
      <c r="D150" s="117">
        <f>-IFERROR(VLOOKUP(A150,Balances!$G$3:$L$692,6,0),0)</f>
        <v>-1720356070.8599999</v>
      </c>
    </row>
    <row r="151" spans="1:4" x14ac:dyDescent="0.25">
      <c r="A151" s="2">
        <f>+Taxonomia!B150</f>
        <v>371001</v>
      </c>
      <c r="B151" s="2" t="str">
        <f>+Taxonomia!C150</f>
        <v xml:space="preserve">PERDIDAS AÑO 2011                                 </v>
      </c>
      <c r="C151" s="116">
        <f>-IFERROR(VLOOKUP(A151,Balances!$A$2:$F$1502,6,0),0)</f>
        <v>-1647272988.3599999</v>
      </c>
      <c r="D151" s="117">
        <f>-IFERROR(VLOOKUP(A151,Balances!$G$3:$L$692,6,0),0)</f>
        <v>-1647272988.3599999</v>
      </c>
    </row>
    <row r="152" spans="1:4" x14ac:dyDescent="0.25">
      <c r="A152" s="2">
        <f>+Taxonomia!B151</f>
        <v>371002</v>
      </c>
      <c r="B152" s="2" t="str">
        <f>+Taxonomia!C151</f>
        <v xml:space="preserve">PERDIDA AÑO 2014                                  </v>
      </c>
      <c r="C152" s="116">
        <f>-IFERROR(VLOOKUP(A152,Balances!$A$2:$F$1502,6,0),0)</f>
        <v>-73083082.5</v>
      </c>
      <c r="D152" s="117">
        <f>-IFERROR(VLOOKUP(A152,Balances!$G$3:$L$692,6,0),0)</f>
        <v>-73083082.5</v>
      </c>
    </row>
    <row r="153" spans="1:4" x14ac:dyDescent="0.25">
      <c r="A153" s="2">
        <f>+Taxonomia!B152</f>
        <v>3711</v>
      </c>
      <c r="B153" s="2" t="str">
        <f>+Taxonomia!C152</f>
        <v xml:space="preserve">AJUSTES DE OPCION POR PRIMERA VEZ                 </v>
      </c>
      <c r="C153" s="116">
        <f>-IFERROR(VLOOKUP(A153,Balances!$A$2:$F$1502,6,0),0)</f>
        <v>2558031340.8600001</v>
      </c>
      <c r="D153" s="117">
        <f>-IFERROR(VLOOKUP(A153,Balances!$G$3:$L$692,6,0),0)</f>
        <v>2558031340.8600001</v>
      </c>
    </row>
    <row r="154" spans="1:4" x14ac:dyDescent="0.25">
      <c r="A154" s="2">
        <f>+Taxonomia!B153</f>
        <v>371105</v>
      </c>
      <c r="B154" s="2" t="str">
        <f>+Taxonomia!C153</f>
        <v xml:space="preserve">AJUSTES DE OPCION POR PRIMERA VEZ                 </v>
      </c>
      <c r="C154" s="116">
        <f>-IFERROR(VLOOKUP(A154,Balances!$A$2:$F$1502,6,0),0)</f>
        <v>2558031340.8600001</v>
      </c>
      <c r="D154" s="117">
        <f>-IFERROR(VLOOKUP(A154,Balances!$G$3:$L$692,6,0),0)</f>
        <v>2558031340.8600001</v>
      </c>
    </row>
    <row r="155" spans="1:4" x14ac:dyDescent="0.25">
      <c r="A155" s="2">
        <f>+Taxonomia!B154</f>
        <v>4</v>
      </c>
      <c r="B155" s="2" t="str">
        <f>+Taxonomia!C154</f>
        <v>Ingresos</v>
      </c>
      <c r="C155" s="116">
        <f>-IFERROR(VLOOKUP(A155,Balances!$A$2:$F$1502,6,0),0)</f>
        <v>10858079701.040001</v>
      </c>
      <c r="D155" s="117">
        <f>-IFERROR(VLOOKUP(A155,Balances!$G$3:$L$692,6,0),0)</f>
        <v>2339882122.0799999</v>
      </c>
    </row>
    <row r="156" spans="1:4" x14ac:dyDescent="0.25">
      <c r="A156" s="2">
        <f>+Taxonomia!B155</f>
        <v>41</v>
      </c>
      <c r="B156" s="2" t="str">
        <f>+Taxonomia!C155</f>
        <v xml:space="preserve">OPERACIONALES                                     </v>
      </c>
      <c r="C156" s="116">
        <f>-IFERROR(VLOOKUP(A156,Balances!$A$2:$F$1502,6,0),0)</f>
        <v>5407325780.8800001</v>
      </c>
      <c r="D156" s="117">
        <f>-IFERROR(VLOOKUP(A156,Balances!$G$3:$L$692,6,0),0)</f>
        <v>997312246.84000003</v>
      </c>
    </row>
    <row r="157" spans="1:4" x14ac:dyDescent="0.25">
      <c r="A157" s="2">
        <f>+Taxonomia!B156</f>
        <v>4120</v>
      </c>
      <c r="B157" s="2" t="str">
        <f>+Taxonomia!C156</f>
        <v xml:space="preserve">INDUSTRIA MANUFACTURERA                           </v>
      </c>
      <c r="C157" s="116">
        <f>-IFERROR(VLOOKUP(A157,Balances!$A$2:$F$1502,6,0),0)</f>
        <v>0</v>
      </c>
      <c r="D157" s="117">
        <f>-IFERROR(VLOOKUP(A157,Balances!$G$3:$L$692,6,0),0)</f>
        <v>30843415.16</v>
      </c>
    </row>
    <row r="158" spans="1:4" x14ac:dyDescent="0.25">
      <c r="A158" s="2">
        <f>+Taxonomia!B157</f>
        <v>412021</v>
      </c>
      <c r="B158" s="2" t="str">
        <f>+Taxonomia!C157</f>
        <v xml:space="preserve">VENTA PRODUCTO TERMINADO NACIONAL                 </v>
      </c>
      <c r="C158" s="116">
        <f>-IFERROR(VLOOKUP(A158,Balances!$A$2:$F$1502,6,0),0)</f>
        <v>0</v>
      </c>
      <c r="D158" s="117">
        <f>-IFERROR(VLOOKUP(A158,Balances!$G$3:$L$692,6,0),0)</f>
        <v>30843415.16</v>
      </c>
    </row>
    <row r="159" spans="1:4" x14ac:dyDescent="0.25">
      <c r="A159" s="2">
        <f>+Taxonomia!B158</f>
        <v>4135</v>
      </c>
      <c r="B159" s="2" t="str">
        <f>+Taxonomia!C158</f>
        <v xml:space="preserve">COMERCIO AL POR MAYOR Y AL  POR MENOR             </v>
      </c>
      <c r="C159" s="116">
        <f>-IFERROR(VLOOKUP(A159,Balances!$A$2:$F$1502,6,0),0)</f>
        <v>173408500.88</v>
      </c>
      <c r="D159" s="117">
        <f>-IFERROR(VLOOKUP(A159,Balances!$G$3:$L$692,6,0),0)</f>
        <v>705052241.84000003</v>
      </c>
    </row>
    <row r="160" spans="1:4" x14ac:dyDescent="0.25">
      <c r="A160" s="2">
        <f>+Taxonomia!B159</f>
        <v>413501</v>
      </c>
      <c r="B160" s="2" t="str">
        <f>+Taxonomia!C159</f>
        <v xml:space="preserve">COMERCIO AL POR MAYOR Y AL  POR MENOR             </v>
      </c>
      <c r="C160" s="116">
        <f>-IFERROR(VLOOKUP(A160,Balances!$A$2:$F$1502,6,0),0)</f>
        <v>0</v>
      </c>
      <c r="D160" s="117">
        <f>-IFERROR(VLOOKUP(A160,Balances!$G$3:$L$692,6,0),0)</f>
        <v>22000000</v>
      </c>
    </row>
    <row r="161" spans="1:4" x14ac:dyDescent="0.25">
      <c r="A161" s="2">
        <f>+Taxonomia!B160</f>
        <v>413520</v>
      </c>
      <c r="B161" s="2" t="str">
        <f>+Taxonomia!C160</f>
        <v xml:space="preserve">COMERCIO MATERIA PRIMA NACIONAL                   </v>
      </c>
      <c r="C161" s="116">
        <f>-IFERROR(VLOOKUP(A161,Balances!$A$2:$F$1502,6,0),0)</f>
        <v>69772308</v>
      </c>
      <c r="D161" s="117">
        <f>-IFERROR(VLOOKUP(A161,Balances!$G$3:$L$692,6,0),0)</f>
        <v>206027383.52000001</v>
      </c>
    </row>
    <row r="162" spans="1:4" x14ac:dyDescent="0.25">
      <c r="A162" s="2">
        <f>+Taxonomia!B161</f>
        <v>413521</v>
      </c>
      <c r="B162" s="2" t="str">
        <f>+Taxonomia!C161</f>
        <v xml:space="preserve">COMERCIO MATERIA PRIMA IMPORTADA                  </v>
      </c>
      <c r="C162" s="116">
        <f>-IFERROR(VLOOKUP(A162,Balances!$A$2:$F$1502,6,0),0)</f>
        <v>103636192.88</v>
      </c>
      <c r="D162" s="117">
        <f>-IFERROR(VLOOKUP(A162,Balances!$G$3:$L$692,6,0),0)</f>
        <v>477024858.31999999</v>
      </c>
    </row>
    <row r="163" spans="1:4" x14ac:dyDescent="0.25">
      <c r="A163" s="2">
        <f>+Taxonomia!B162</f>
        <v>4155</v>
      </c>
      <c r="B163" s="2" t="str">
        <f>+Taxonomia!C162</f>
        <v xml:space="preserve">ACTIVIDADES CONEXAS                               </v>
      </c>
      <c r="C163" s="116">
        <f>-IFERROR(VLOOKUP(A163,Balances!$A$2:$F$1502,6,0),0)</f>
        <v>367884078</v>
      </c>
      <c r="D163" s="117">
        <f>-IFERROR(VLOOKUP(A163,Balances!$G$3:$L$692,6,0),0)</f>
        <v>431298355.39999998</v>
      </c>
    </row>
    <row r="164" spans="1:4" x14ac:dyDescent="0.25">
      <c r="A164" s="2">
        <f>+Taxonomia!B163</f>
        <v>415590</v>
      </c>
      <c r="B164" s="2" t="str">
        <f>+Taxonomia!C163</f>
        <v xml:space="preserve">MANTENIMIENTO Y REPARACION DE MAQUINARIA Y EQUIPO </v>
      </c>
      <c r="C164" s="116">
        <f>-IFERROR(VLOOKUP(A164,Balances!$A$2:$F$1502,6,0),0)</f>
        <v>367884078</v>
      </c>
      <c r="D164" s="117">
        <f>-IFERROR(VLOOKUP(A164,Balances!$G$3:$L$692,6,0),0)</f>
        <v>431298355.39999998</v>
      </c>
    </row>
    <row r="165" spans="1:4" x14ac:dyDescent="0.25">
      <c r="A165" s="2">
        <f>+Taxonomia!B164</f>
        <v>415595</v>
      </c>
      <c r="B165" s="2" t="str">
        <f>+Taxonomia!C164</f>
        <v xml:space="preserve">ACTIVIDADES CONEXAS                               </v>
      </c>
      <c r="C165" s="116">
        <f>-IFERROR(VLOOKUP(A165,Balances!$A$2:$F$1502,6,0),0)</f>
        <v>0</v>
      </c>
      <c r="D165" s="117">
        <f>-IFERROR(VLOOKUP(A165,Balances!$G$3:$L$692,6,0),0)</f>
        <v>0</v>
      </c>
    </row>
    <row r="166" spans="1:4" x14ac:dyDescent="0.25">
      <c r="A166" s="2">
        <f>+Taxonomia!B165</f>
        <v>4175</v>
      </c>
      <c r="B166" s="2" t="str">
        <f>+Taxonomia!C165</f>
        <v xml:space="preserve">DEVOLUCIONES EN VENTAS (DB)                       </v>
      </c>
      <c r="C166" s="116">
        <f>-IFERROR(VLOOKUP(A166,Balances!$A$2:$F$1502,6,0),0)</f>
        <v>-560000</v>
      </c>
      <c r="D166" s="117">
        <f>-IFERROR(VLOOKUP(A166,Balances!$G$3:$L$692,6,0),0)</f>
        <v>-169881765.56</v>
      </c>
    </row>
    <row r="167" spans="1:4" x14ac:dyDescent="0.25">
      <c r="A167" s="2">
        <f>+Taxonomia!B166</f>
        <v>417501</v>
      </c>
      <c r="B167" s="2" t="str">
        <f>+Taxonomia!C166</f>
        <v xml:space="preserve">DEVOLUCIONES REBAJAS Y DESCUENTOS (DB)            </v>
      </c>
      <c r="C167" s="116">
        <f>-IFERROR(VLOOKUP(A167,Balances!$A$2:$F$1502,6,0),0)</f>
        <v>0</v>
      </c>
      <c r="D167" s="117">
        <f>-IFERROR(VLOOKUP(A167,Balances!$G$3:$L$692,6,0),0)</f>
        <v>-35230437</v>
      </c>
    </row>
    <row r="168" spans="1:4" x14ac:dyDescent="0.25">
      <c r="A168" s="2">
        <f>+Taxonomia!B167</f>
        <v>417520</v>
      </c>
      <c r="B168" s="2" t="str">
        <f>+Taxonomia!C167</f>
        <v xml:space="preserve">DEVOL. MATERIA PRIMA NACIONAL                     </v>
      </c>
      <c r="C168" s="116">
        <f>-IFERROR(VLOOKUP(A168,Balances!$A$2:$F$1502,6,0),0)</f>
        <v>0</v>
      </c>
      <c r="D168" s="117">
        <f>-IFERROR(VLOOKUP(A168,Balances!$G$3:$L$692,6,0),0)</f>
        <v>-62119445.280000001</v>
      </c>
    </row>
    <row r="169" spans="1:4" x14ac:dyDescent="0.25">
      <c r="A169" s="2">
        <f>+Taxonomia!B168</f>
        <v>417521</v>
      </c>
      <c r="B169" s="2" t="str">
        <f>+Taxonomia!C168</f>
        <v xml:space="preserve">DEVOL. MATERIA PRIMA IMPORTADA                    </v>
      </c>
      <c r="C169" s="116">
        <f>-IFERROR(VLOOKUP(A169,Balances!$A$2:$F$1502,6,0),0)</f>
        <v>-560000</v>
      </c>
      <c r="D169" s="117">
        <f>-IFERROR(VLOOKUP(A169,Balances!$G$3:$L$692,6,0),0)</f>
        <v>-72531883.280000001</v>
      </c>
    </row>
    <row r="170" spans="1:4" x14ac:dyDescent="0.25">
      <c r="A170" s="2">
        <f>+Taxonomia!B169</f>
        <v>417523</v>
      </c>
      <c r="B170" s="2" t="str">
        <f>+Taxonomia!C169</f>
        <v xml:space="preserve">DEVOL. PRODUCTO TERMINADO NACIONAL                </v>
      </c>
      <c r="C170" s="116">
        <f>-IFERROR(VLOOKUP(A170,Balances!$A$2:$F$1502,6,0),0)</f>
        <v>0</v>
      </c>
      <c r="D170" s="117">
        <f>-IFERROR(VLOOKUP(A170,Balances!$G$3:$L$692,6,0),0)</f>
        <v>0</v>
      </c>
    </row>
    <row r="171" spans="1:4" x14ac:dyDescent="0.25">
      <c r="A171" s="2">
        <f>+Taxonomia!B170</f>
        <v>42</v>
      </c>
      <c r="B171" s="2" t="str">
        <f>+Taxonomia!C170</f>
        <v xml:space="preserve">NO OPERACIONALES                                  </v>
      </c>
      <c r="C171" s="116">
        <f>-IFERROR(VLOOKUP(A171,Balances!$A$2:$F$1502,6,0),0)</f>
        <v>21714069.640000001</v>
      </c>
      <c r="D171" s="117">
        <f>-IFERROR(VLOOKUP(A171,Balances!$G$3:$L$692,6,0),0)</f>
        <v>172628814.19999999</v>
      </c>
    </row>
    <row r="172" spans="1:4" x14ac:dyDescent="0.25">
      <c r="A172" s="2">
        <f>+Taxonomia!B171</f>
        <v>4205</v>
      </c>
      <c r="B172" s="2" t="str">
        <f>+Taxonomia!C171</f>
        <v xml:space="preserve">OTRAS VENTAS                                      </v>
      </c>
      <c r="C172" s="116">
        <f>-IFERROR(VLOOKUP(A172,Balances!$A$2:$F$1502,6,0),0)</f>
        <v>1972941.54</v>
      </c>
      <c r="D172" s="117">
        <f>-IFERROR(VLOOKUP(A172,Balances!$G$3:$L$692,6,0),0)</f>
        <v>71908717.620000005</v>
      </c>
    </row>
    <row r="173" spans="1:4" x14ac:dyDescent="0.25">
      <c r="A173" s="2">
        <f>+Taxonomia!B172</f>
        <v>420505</v>
      </c>
      <c r="B173" s="2" t="str">
        <f>+Taxonomia!C172</f>
        <v xml:space="preserve">MATERIA PRIMA                                     </v>
      </c>
      <c r="C173" s="116">
        <f>-IFERROR(VLOOKUP(A173,Balances!$A$2:$F$1502,6,0),0)</f>
        <v>1972941.54</v>
      </c>
      <c r="D173" s="117">
        <f>-IFERROR(VLOOKUP(A173,Balances!$G$3:$L$692,6,0),0)</f>
        <v>71908717.620000005</v>
      </c>
    </row>
    <row r="174" spans="1:4" x14ac:dyDescent="0.25">
      <c r="A174" s="2">
        <f>+Taxonomia!B173</f>
        <v>4210</v>
      </c>
      <c r="B174" s="2" t="str">
        <f>+Taxonomia!C173</f>
        <v xml:space="preserve">FINANCIEROS                                       </v>
      </c>
      <c r="C174" s="116">
        <f>-IFERROR(VLOOKUP(A174,Balances!$A$2:$F$1502,6,0),0)</f>
        <v>16765615.52</v>
      </c>
      <c r="D174" s="117">
        <f>-IFERROR(VLOOKUP(A174,Balances!$G$3:$L$692,6,0),0)</f>
        <v>43232086.479999997</v>
      </c>
    </row>
    <row r="175" spans="1:4" x14ac:dyDescent="0.25">
      <c r="A175" s="2">
        <f>+Taxonomia!B174</f>
        <v>421005</v>
      </c>
      <c r="B175" s="2" t="str">
        <f>+Taxonomia!C174</f>
        <v xml:space="preserve">INTERESES FINANCIEROS                             </v>
      </c>
      <c r="C175" s="116">
        <f>-IFERROR(VLOOKUP(A175,Balances!$A$2:$F$1502,6,0),0)</f>
        <v>3930798.22</v>
      </c>
      <c r="D175" s="117">
        <f>-IFERROR(VLOOKUP(A175,Balances!$G$3:$L$692,6,0),0)</f>
        <v>6540953.5</v>
      </c>
    </row>
    <row r="176" spans="1:4" x14ac:dyDescent="0.25">
      <c r="A176" s="2">
        <f>+Taxonomia!B175</f>
        <v>421006</v>
      </c>
      <c r="B176" s="2" t="str">
        <f>+Taxonomia!C175</f>
        <v xml:space="preserve">INTERES PRESUNTOS                                 </v>
      </c>
      <c r="C176" s="116">
        <f>-IFERROR(VLOOKUP(A176,Balances!$A$2:$F$1502,6,0),0)</f>
        <v>1496700</v>
      </c>
      <c r="D176" s="117">
        <f>-IFERROR(VLOOKUP(A176,Balances!$G$3:$L$692,6,0),0)</f>
        <v>2793142</v>
      </c>
    </row>
    <row r="177" spans="1:4" x14ac:dyDescent="0.25">
      <c r="A177" s="2">
        <f>+Taxonomia!B176</f>
        <v>421020</v>
      </c>
      <c r="B177" s="2" t="str">
        <f>+Taxonomia!C176</f>
        <v xml:space="preserve">DIFERENCIA EN CAMBIO                              </v>
      </c>
      <c r="C177" s="116">
        <f>-IFERROR(VLOOKUP(A177,Balances!$A$2:$F$1502,6,0),0)</f>
        <v>11338117.300000001</v>
      </c>
      <c r="D177" s="117">
        <f>-IFERROR(VLOOKUP(A177,Balances!$G$3:$L$692,6,0),0)</f>
        <v>33897990.979999997</v>
      </c>
    </row>
    <row r="178" spans="1:4" x14ac:dyDescent="0.25">
      <c r="A178" s="2">
        <f>+Taxonomia!B177</f>
        <v>421040</v>
      </c>
      <c r="B178" s="2" t="str">
        <f>+Taxonomia!C177</f>
        <v xml:space="preserve">DESCUENTOS COMERCIALES CONDICIONADOS              </v>
      </c>
      <c r="C178" s="116">
        <f>-IFERROR(VLOOKUP(A178,Balances!$A$2:$F$1502,6,0),0)</f>
        <v>0</v>
      </c>
      <c r="D178" s="117">
        <f>-IFERROR(VLOOKUP(A178,Balances!$G$3:$L$692,6,0),0)</f>
        <v>0</v>
      </c>
    </row>
    <row r="179" spans="1:4" x14ac:dyDescent="0.25">
      <c r="A179" s="2">
        <f>+Taxonomia!B178</f>
        <v>4225</v>
      </c>
      <c r="B179" s="2" t="str">
        <f>+Taxonomia!C178</f>
        <v xml:space="preserve">RECUPERACIONES                                    </v>
      </c>
      <c r="C179" s="116">
        <f>-IFERROR(VLOOKUP(A179,Balances!$A$2:$F$1502,6,0),0)</f>
        <v>0</v>
      </c>
      <c r="D179" s="117">
        <f>-IFERROR(VLOOKUP(A179,Balances!$G$3:$L$692,6,0),0)</f>
        <v>0</v>
      </c>
    </row>
    <row r="180" spans="1:4" x14ac:dyDescent="0.25">
      <c r="A180" s="2">
        <f>+Taxonomia!B179</f>
        <v>422550</v>
      </c>
      <c r="B180" s="2" t="str">
        <f>+Taxonomia!C179</f>
        <v xml:space="preserve">REINTEGRO DE OTROS COSTOS Y GASTOS                </v>
      </c>
      <c r="C180" s="116">
        <f>-IFERROR(VLOOKUP(A180,Balances!$A$2:$F$1502,6,0),0)</f>
        <v>0</v>
      </c>
      <c r="D180" s="117">
        <f>-IFERROR(VLOOKUP(A180,Balances!$G$3:$L$692,6,0),0)</f>
        <v>0</v>
      </c>
    </row>
    <row r="181" spans="1:4" x14ac:dyDescent="0.25">
      <c r="A181" s="2">
        <f>+Taxonomia!B180</f>
        <v>4235</v>
      </c>
      <c r="B181" s="2" t="str">
        <f>+Taxonomia!C180</f>
        <v xml:space="preserve">SERRVICIOS                                        </v>
      </c>
      <c r="C181" s="116">
        <f>-IFERROR(VLOOKUP(A181,Balances!$A$2:$F$1502,6,0),0)</f>
        <v>410000</v>
      </c>
      <c r="D181" s="117">
        <f>-IFERROR(VLOOKUP(A181,Balances!$G$3:$L$692,6,0),0)</f>
        <v>650000</v>
      </c>
    </row>
    <row r="182" spans="1:4" x14ac:dyDescent="0.25">
      <c r="A182" s="2">
        <f>+Taxonomia!B181</f>
        <v>423580</v>
      </c>
      <c r="B182" s="2" t="str">
        <f>+Taxonomia!C181</f>
        <v xml:space="preserve">FLETES                                            </v>
      </c>
      <c r="C182" s="116">
        <f>-IFERROR(VLOOKUP(A182,Balances!$A$2:$F$1502,6,0),0)</f>
        <v>410000</v>
      </c>
      <c r="D182" s="117">
        <f>-IFERROR(VLOOKUP(A182,Balances!$G$3:$L$692,6,0),0)</f>
        <v>650000</v>
      </c>
    </row>
    <row r="183" spans="1:4" x14ac:dyDescent="0.25">
      <c r="A183" s="2">
        <f>+Taxonomia!B182</f>
        <v>4250</v>
      </c>
      <c r="B183" s="2" t="str">
        <f>+Taxonomia!C182</f>
        <v xml:space="preserve">RECUPERACIONES                                    </v>
      </c>
      <c r="C183" s="116">
        <f>-IFERROR(VLOOKUP(A183,Balances!$A$2:$F$1502,6,0),0)</f>
        <v>2080</v>
      </c>
      <c r="D183" s="117">
        <f>-IFERROR(VLOOKUP(A183,Balances!$G$3:$L$692,6,0),0)</f>
        <v>2080</v>
      </c>
    </row>
    <row r="184" spans="1:4" x14ac:dyDescent="0.25">
      <c r="A184" s="2">
        <f>+Taxonomia!B183</f>
        <v>425030</v>
      </c>
      <c r="B184" s="2" t="str">
        <f>+Taxonomia!C183</f>
        <v xml:space="preserve">DESCUENTOS CONCEDIDOS                             </v>
      </c>
      <c r="C184" s="116">
        <f>-IFERROR(VLOOKUP(A184,Balances!$A$2:$F$1502,6,0),0)</f>
        <v>2080</v>
      </c>
      <c r="D184" s="117">
        <f>-IFERROR(VLOOKUP(A184,Balances!$G$3:$L$692,6,0),0)</f>
        <v>2080</v>
      </c>
    </row>
    <row r="185" spans="1:4" x14ac:dyDescent="0.25">
      <c r="A185" s="2">
        <f>+Taxonomia!B184</f>
        <v>4255</v>
      </c>
      <c r="B185" s="2" t="str">
        <f>+Taxonomia!C184</f>
        <v xml:space="preserve">INDEMINIZACIONES                                  </v>
      </c>
      <c r="C185" s="116">
        <f>-IFERROR(VLOOKUP(A185,Balances!$A$2:$F$1502,6,0),0)</f>
        <v>1852102</v>
      </c>
      <c r="D185" s="117">
        <f>-IFERROR(VLOOKUP(A185,Balances!$G$3:$L$692,6,0),0)</f>
        <v>1852102</v>
      </c>
    </row>
    <row r="186" spans="1:4" x14ac:dyDescent="0.25">
      <c r="A186" s="2">
        <f>+Taxonomia!B185</f>
        <v>425540</v>
      </c>
      <c r="B186" s="2" t="str">
        <f>+Taxonomia!C185</f>
        <v xml:space="preserve">POR INCAPACIDADES                                 </v>
      </c>
      <c r="C186" s="116">
        <f>-IFERROR(VLOOKUP(A186,Balances!$A$2:$F$1502,6,0),0)</f>
        <v>1852102</v>
      </c>
      <c r="D186" s="117">
        <f>-IFERROR(VLOOKUP(A186,Balances!$G$3:$L$692,6,0),0)</f>
        <v>1852102</v>
      </c>
    </row>
    <row r="187" spans="1:4" x14ac:dyDescent="0.25">
      <c r="A187" s="2">
        <f>+Taxonomia!B186</f>
        <v>4295</v>
      </c>
      <c r="B187" s="2" t="str">
        <f>+Taxonomia!C186</f>
        <v xml:space="preserve">DIVERSOS                                          </v>
      </c>
      <c r="C187" s="116">
        <f>-IFERROR(VLOOKUP(A187,Balances!$A$2:$F$1502,6,0),0)</f>
        <v>711330.58</v>
      </c>
      <c r="D187" s="117">
        <f>-IFERROR(VLOOKUP(A187,Balances!$G$3:$L$692,6,0),0)</f>
        <v>54983828.100000001</v>
      </c>
    </row>
    <row r="188" spans="1:4" x14ac:dyDescent="0.25">
      <c r="A188" s="2">
        <f>+Taxonomia!B187</f>
        <v>429501</v>
      </c>
      <c r="B188" s="2" t="str">
        <f>+Taxonomia!C187</f>
        <v xml:space="preserve">DIVERSOS                                          </v>
      </c>
      <c r="C188" s="116">
        <f>-IFERROR(VLOOKUP(A188,Balances!$A$2:$F$1502,6,0),0)</f>
        <v>710991.24</v>
      </c>
      <c r="D188" s="117">
        <f>-IFERROR(VLOOKUP(A188,Balances!$G$3:$L$692,6,0),0)</f>
        <v>710991.24</v>
      </c>
    </row>
    <row r="189" spans="1:4" x14ac:dyDescent="0.25">
      <c r="A189" s="2">
        <f>+Taxonomia!B188</f>
        <v>429509</v>
      </c>
      <c r="B189" s="2" t="str">
        <f>+Taxonomia!C188</f>
        <v xml:space="preserve">SUBVENCIONES                                      </v>
      </c>
      <c r="C189" s="116">
        <f>-IFERROR(VLOOKUP(A189,Balances!$A$2:$F$1502,6,0),0)</f>
        <v>0</v>
      </c>
      <c r="D189" s="117">
        <f>-IFERROR(VLOOKUP(A189,Balances!$G$3:$L$692,6,0),0)</f>
        <v>54272000</v>
      </c>
    </row>
    <row r="190" spans="1:4" x14ac:dyDescent="0.25">
      <c r="A190" s="2">
        <f>+Taxonomia!B189</f>
        <v>429581</v>
      </c>
      <c r="B190" s="2" t="str">
        <f>+Taxonomia!C189</f>
        <v xml:space="preserve">AJUSTE AL PESO                                    </v>
      </c>
      <c r="C190" s="116">
        <f>-IFERROR(VLOOKUP(A190,Balances!$A$2:$F$1502,6,0),0)</f>
        <v>339.34</v>
      </c>
      <c r="D190" s="117">
        <f>-IFERROR(VLOOKUP(A190,Balances!$G$3:$L$692,6,0),0)</f>
        <v>836.86</v>
      </c>
    </row>
    <row r="191" spans="1:4" x14ac:dyDescent="0.25">
      <c r="A191" s="2">
        <f>+Taxonomia!B190</f>
        <v>5</v>
      </c>
      <c r="B191" s="2" t="str">
        <f>+Taxonomia!C190</f>
        <v>Gastos</v>
      </c>
      <c r="C191" s="116">
        <f>IFERROR(VLOOKUP(A191,Balances!$A$2:$F$1502,6,0),0)</f>
        <v>823743614.95999992</v>
      </c>
      <c r="D191" s="117">
        <f>IFERROR(VLOOKUP(A191,Balances!$G$3:$L$692,6,0),0)</f>
        <v>1576977758.96</v>
      </c>
    </row>
    <row r="192" spans="1:4" x14ac:dyDescent="0.25">
      <c r="A192" s="2">
        <f>+Taxonomia!B191</f>
        <v>51</v>
      </c>
      <c r="B192" s="2" t="str">
        <f>+Taxonomia!C191</f>
        <v xml:space="preserve">GASTOS DE ADMINISTRACION                          </v>
      </c>
      <c r="C192" s="116">
        <f>IFERROR(VLOOKUP(A192,Balances!$A$2:$F$1502,6,0),0)</f>
        <v>283332028.95999998</v>
      </c>
      <c r="D192" s="117">
        <f>IFERROR(VLOOKUP(A192,Balances!$G$3:$L$692,6,0),0)</f>
        <v>572108334.53999996</v>
      </c>
    </row>
    <row r="193" spans="1:4" x14ac:dyDescent="0.25">
      <c r="A193" s="2">
        <f>+Taxonomia!B192</f>
        <v>5105</v>
      </c>
      <c r="B193" s="2" t="str">
        <f>+Taxonomia!C192</f>
        <v xml:space="preserve">GASTOS DE PERSONAL                                </v>
      </c>
      <c r="C193" s="116">
        <f>IFERROR(VLOOKUP(A193,Balances!$A$2:$F$1502,6,0),0)</f>
        <v>225257576</v>
      </c>
      <c r="D193" s="117">
        <f>IFERROR(VLOOKUP(A193,Balances!$G$3:$L$692,6,0),0)</f>
        <v>414874584</v>
      </c>
    </row>
    <row r="194" spans="1:4" x14ac:dyDescent="0.25">
      <c r="A194" s="2">
        <f>+Taxonomia!B193</f>
        <v>510506</v>
      </c>
      <c r="B194" s="2" t="str">
        <f>+Taxonomia!C193</f>
        <v xml:space="preserve">SUELDOS DE PERSONAL                               </v>
      </c>
      <c r="C194" s="116">
        <f>IFERROR(VLOOKUP(A194,Balances!$A$2:$F$1502,6,0),0)</f>
        <v>110139066</v>
      </c>
      <c r="D194" s="117">
        <f>IFERROR(VLOOKUP(A194,Balances!$G$3:$L$692,6,0),0)</f>
        <v>226570666</v>
      </c>
    </row>
    <row r="195" spans="1:4" x14ac:dyDescent="0.25">
      <c r="A195" s="2">
        <f>+Taxonomia!B194</f>
        <v>510515</v>
      </c>
      <c r="B195" s="2" t="str">
        <f>+Taxonomia!C194</f>
        <v xml:space="preserve">HORAS EXTRAS Y RECARGOS                           </v>
      </c>
      <c r="C195" s="116">
        <f>IFERROR(VLOOKUP(A195,Balances!$A$2:$F$1502,6,0),0)</f>
        <v>6626</v>
      </c>
      <c r="D195" s="117">
        <f>IFERROR(VLOOKUP(A195,Balances!$G$3:$L$692,6,0),0)</f>
        <v>6626</v>
      </c>
    </row>
    <row r="196" spans="1:4" x14ac:dyDescent="0.25">
      <c r="A196" s="2">
        <f>+Taxonomia!B195</f>
        <v>510518</v>
      </c>
      <c r="B196" s="2" t="str">
        <f>+Taxonomia!C195</f>
        <v xml:space="preserve">COMISIONES                                        </v>
      </c>
      <c r="C196" s="116">
        <f>IFERROR(VLOOKUP(A196,Balances!$A$2:$F$1502,6,0),0)</f>
        <v>35856688</v>
      </c>
      <c r="D196" s="117">
        <f>IFERROR(VLOOKUP(A196,Balances!$G$3:$L$692,6,0),0)</f>
        <v>50373912</v>
      </c>
    </row>
    <row r="197" spans="1:4" x14ac:dyDescent="0.25">
      <c r="A197" s="2">
        <f>+Taxonomia!B196</f>
        <v>510524</v>
      </c>
      <c r="B197" s="2" t="str">
        <f>+Taxonomia!C196</f>
        <v xml:space="preserve">INCAPACIDADES                                     </v>
      </c>
      <c r="C197" s="116">
        <f>IFERROR(VLOOKUP(A197,Balances!$A$2:$F$1502,6,0),0)</f>
        <v>200000</v>
      </c>
      <c r="D197" s="117">
        <f>IFERROR(VLOOKUP(A197,Balances!$G$3:$L$692,6,0),0)</f>
        <v>200000</v>
      </c>
    </row>
    <row r="198" spans="1:4" x14ac:dyDescent="0.25">
      <c r="A198" s="2">
        <f>+Taxonomia!B197</f>
        <v>510527</v>
      </c>
      <c r="B198" s="2" t="str">
        <f>+Taxonomia!C197</f>
        <v xml:space="preserve">AUXILIO DE TRANSPORTE                             </v>
      </c>
      <c r="C198" s="116">
        <f>IFERROR(VLOOKUP(A198,Balances!$A$2:$F$1502,6,0),0)</f>
        <v>1469066</v>
      </c>
      <c r="D198" s="117">
        <f>IFERROR(VLOOKUP(A198,Balances!$G$3:$L$692,6,0),0)</f>
        <v>2959422</v>
      </c>
    </row>
    <row r="199" spans="1:4" x14ac:dyDescent="0.25">
      <c r="A199" s="2">
        <f>+Taxonomia!B198</f>
        <v>510530</v>
      </c>
      <c r="B199" s="2" t="str">
        <f>+Taxonomia!C198</f>
        <v xml:space="preserve">CESANTIAS                                         </v>
      </c>
      <c r="C199" s="116">
        <f>IFERROR(VLOOKUP(A199,Balances!$A$2:$F$1502,6,0),0)</f>
        <v>12907766</v>
      </c>
      <c r="D199" s="117">
        <f>IFERROR(VLOOKUP(A199,Balances!$G$3:$L$692,6,0),0)</f>
        <v>21374298</v>
      </c>
    </row>
    <row r="200" spans="1:4" x14ac:dyDescent="0.25">
      <c r="A200" s="2">
        <f>+Taxonomia!B199</f>
        <v>510533</v>
      </c>
      <c r="B200" s="2" t="str">
        <f>+Taxonomia!C199</f>
        <v xml:space="preserve">INTERESES SOBRE CESANTIAS                         </v>
      </c>
      <c r="C200" s="116">
        <f>IFERROR(VLOOKUP(A200,Balances!$A$2:$F$1502,6,0),0)</f>
        <v>129060</v>
      </c>
      <c r="D200" s="117">
        <f>IFERROR(VLOOKUP(A200,Balances!$G$3:$L$692,6,0),0)</f>
        <v>213712</v>
      </c>
    </row>
    <row r="201" spans="1:4" x14ac:dyDescent="0.25">
      <c r="A201" s="2">
        <f>+Taxonomia!B200</f>
        <v>510536</v>
      </c>
      <c r="B201" s="2" t="str">
        <f>+Taxonomia!C200</f>
        <v xml:space="preserve">PRIMA DE SERVICIOS                                </v>
      </c>
      <c r="C201" s="116">
        <f>IFERROR(VLOOKUP(A201,Balances!$A$2:$F$1502,6,0),0)</f>
        <v>12907766</v>
      </c>
      <c r="D201" s="117">
        <f>IFERROR(VLOOKUP(A201,Balances!$G$3:$L$692,6,0),0)</f>
        <v>21374298</v>
      </c>
    </row>
    <row r="202" spans="1:4" x14ac:dyDescent="0.25">
      <c r="A202" s="2">
        <f>+Taxonomia!B201</f>
        <v>510539</v>
      </c>
      <c r="B202" s="2" t="str">
        <f>+Taxonomia!C201</f>
        <v xml:space="preserve">VACACIONES                                        </v>
      </c>
      <c r="C202" s="116">
        <f>IFERROR(VLOOKUP(A202,Balances!$A$2:$F$1502,6,0),0)</f>
        <v>7684730</v>
      </c>
      <c r="D202" s="117">
        <f>IFERROR(VLOOKUP(A202,Balances!$G$3:$L$692,6,0),0)</f>
        <v>13145288</v>
      </c>
    </row>
    <row r="203" spans="1:4" x14ac:dyDescent="0.25">
      <c r="A203" s="2">
        <f>+Taxonomia!B202</f>
        <v>510545</v>
      </c>
      <c r="B203" s="2" t="str">
        <f>+Taxonomia!C202</f>
        <v xml:space="preserve">AUXILIOS                                          </v>
      </c>
      <c r="C203" s="116">
        <f>IFERROR(VLOOKUP(A203,Balances!$A$2:$F$1502,6,0),0)</f>
        <v>165000</v>
      </c>
      <c r="D203" s="117">
        <f>IFERROR(VLOOKUP(A203,Balances!$G$3:$L$692,6,0),0)</f>
        <v>330000</v>
      </c>
    </row>
    <row r="204" spans="1:4" x14ac:dyDescent="0.25">
      <c r="A204" s="2">
        <f>+Taxonomia!B203</f>
        <v>510552</v>
      </c>
      <c r="B204" s="2" t="str">
        <f>+Taxonomia!C203</f>
        <v xml:space="preserve">DOTACION Y SUMINISTRO A TRABAJADORES              </v>
      </c>
      <c r="C204" s="116">
        <f>IFERROR(VLOOKUP(A204,Balances!$A$2:$F$1502,6,0),0)</f>
        <v>0</v>
      </c>
      <c r="D204" s="117">
        <f>IFERROR(VLOOKUP(A204,Balances!$G$3:$L$692,6,0),0)</f>
        <v>0</v>
      </c>
    </row>
    <row r="205" spans="1:4" x14ac:dyDescent="0.25">
      <c r="A205" s="2">
        <f>+Taxonomia!B204</f>
        <v>510568</v>
      </c>
      <c r="B205" s="2" t="str">
        <f>+Taxonomia!C204</f>
        <v xml:space="preserve">APORTES ADMINISTRADORAS DE RIESGOS PROFESIONALES  </v>
      </c>
      <c r="C205" s="116">
        <f>IFERROR(VLOOKUP(A205,Balances!$A$2:$F$1502,6,0),0)</f>
        <v>3333200</v>
      </c>
      <c r="D205" s="117">
        <f>IFERROR(VLOOKUP(A205,Balances!$G$3:$L$692,6,0),0)</f>
        <v>6326734</v>
      </c>
    </row>
    <row r="206" spans="1:4" x14ac:dyDescent="0.25">
      <c r="A206" s="2">
        <f>+Taxonomia!B205</f>
        <v>510569</v>
      </c>
      <c r="B206" s="2" t="str">
        <f>+Taxonomia!C205</f>
        <v xml:space="preserve">APORTES SALUD                                     </v>
      </c>
      <c r="C206" s="116">
        <f>IFERROR(VLOOKUP(A206,Balances!$A$2:$F$1502,6,0),0)</f>
        <v>9353200</v>
      </c>
      <c r="D206" s="117">
        <f>IFERROR(VLOOKUP(A206,Balances!$G$3:$L$692,6,0),0)</f>
        <v>15424800</v>
      </c>
    </row>
    <row r="207" spans="1:4" x14ac:dyDescent="0.25">
      <c r="A207" s="2">
        <f>+Taxonomia!B206</f>
        <v>510570</v>
      </c>
      <c r="B207" s="2" t="str">
        <f>+Taxonomia!C206</f>
        <v xml:space="preserve">APORTES PENSION                                   </v>
      </c>
      <c r="C207" s="116">
        <f>IFERROR(VLOOKUP(A207,Balances!$A$2:$F$1502,6,0),0)</f>
        <v>13494600</v>
      </c>
      <c r="D207" s="117">
        <f>IFERROR(VLOOKUP(A207,Balances!$G$3:$L$692,6,0),0)</f>
        <v>22568400</v>
      </c>
    </row>
    <row r="208" spans="1:4" x14ac:dyDescent="0.25">
      <c r="A208" s="2">
        <f>+Taxonomia!B207</f>
        <v>510572</v>
      </c>
      <c r="B208" s="2" t="str">
        <f>+Taxonomia!C207</f>
        <v xml:space="preserve">APORTES CAJA DE COMPENSACION FAMILIAR             </v>
      </c>
      <c r="C208" s="116">
        <f>IFERROR(VLOOKUP(A208,Balances!$A$2:$F$1502,6,0),0)</f>
        <v>5790200</v>
      </c>
      <c r="D208" s="117">
        <f>IFERROR(VLOOKUP(A208,Balances!$G$3:$L$692,6,0),0)</f>
        <v>10676932</v>
      </c>
    </row>
    <row r="209" spans="1:4" x14ac:dyDescent="0.25">
      <c r="A209" s="2">
        <f>+Taxonomia!B208</f>
        <v>510575</v>
      </c>
      <c r="B209" s="2" t="str">
        <f>+Taxonomia!C208</f>
        <v xml:space="preserve">APORTES AL I.C.B.F.                               </v>
      </c>
      <c r="C209" s="116">
        <f>IFERROR(VLOOKUP(A209,Balances!$A$2:$F$1502,6,0),0)</f>
        <v>3034000</v>
      </c>
      <c r="D209" s="117">
        <f>IFERROR(VLOOKUP(A209,Balances!$G$3:$L$692,6,0),0)</f>
        <v>5444600</v>
      </c>
    </row>
    <row r="210" spans="1:4" x14ac:dyDescent="0.25">
      <c r="A210" s="2">
        <f>+Taxonomia!B209</f>
        <v>510578</v>
      </c>
      <c r="B210" s="2" t="str">
        <f>+Taxonomia!C209</f>
        <v xml:space="preserve">APORTES AL SENA                                   </v>
      </c>
      <c r="C210" s="116">
        <f>IFERROR(VLOOKUP(A210,Balances!$A$2:$F$1502,6,0),0)</f>
        <v>2022800</v>
      </c>
      <c r="D210" s="117">
        <f>IFERROR(VLOOKUP(A210,Balances!$G$3:$L$692,6,0),0)</f>
        <v>3629800</v>
      </c>
    </row>
    <row r="211" spans="1:4" x14ac:dyDescent="0.25">
      <c r="A211" s="2">
        <f>+Taxonomia!B210</f>
        <v>510584</v>
      </c>
      <c r="B211" s="2" t="str">
        <f>+Taxonomia!C210</f>
        <v xml:space="preserve">GASTOS MEDICOS Y DROGAS                           </v>
      </c>
      <c r="C211" s="116">
        <f>IFERROR(VLOOKUP(A211,Balances!$A$2:$F$1502,6,0),0)</f>
        <v>6763808</v>
      </c>
      <c r="D211" s="117">
        <f>IFERROR(VLOOKUP(A211,Balances!$G$3:$L$692,6,0),0)</f>
        <v>14255096</v>
      </c>
    </row>
    <row r="212" spans="1:4" x14ac:dyDescent="0.25">
      <c r="A212" s="2">
        <f>+Taxonomia!B211</f>
        <v>5110</v>
      </c>
      <c r="B212" s="2" t="str">
        <f>+Taxonomia!C211</f>
        <v xml:space="preserve">HONORARIOS                                        </v>
      </c>
      <c r="C212" s="116">
        <f>IFERROR(VLOOKUP(A212,Balances!$A$2:$F$1502,6,0),0)</f>
        <v>16779010</v>
      </c>
      <c r="D212" s="117">
        <f>IFERROR(VLOOKUP(A212,Balances!$G$3:$L$692,6,0),0)</f>
        <v>44891002</v>
      </c>
    </row>
    <row r="213" spans="1:4" x14ac:dyDescent="0.25">
      <c r="A213" s="2">
        <f>+Taxonomia!B212</f>
        <v>511010</v>
      </c>
      <c r="B213" s="2" t="str">
        <f>+Taxonomia!C212</f>
        <v xml:space="preserve">REVISORIA FISCAL                                  </v>
      </c>
      <c r="C213" s="116">
        <f>IFERROR(VLOOKUP(A213,Balances!$A$2:$F$1502,6,0),0)</f>
        <v>3400000</v>
      </c>
      <c r="D213" s="117">
        <f>IFERROR(VLOOKUP(A213,Balances!$G$3:$L$692,6,0),0)</f>
        <v>11800000</v>
      </c>
    </row>
    <row r="214" spans="1:4" x14ac:dyDescent="0.25">
      <c r="A214" s="2">
        <f>+Taxonomia!B213</f>
        <v>511025</v>
      </c>
      <c r="B214" s="2" t="str">
        <f>+Taxonomia!C213</f>
        <v xml:space="preserve">ASESORIA JURIDICA                                 </v>
      </c>
      <c r="C214" s="116">
        <f>IFERROR(VLOOKUP(A214,Balances!$A$2:$F$1502,6,0),0)</f>
        <v>5600000</v>
      </c>
      <c r="D214" s="117">
        <f>IFERROR(VLOOKUP(A214,Balances!$G$3:$L$692,6,0),0)</f>
        <v>19184982</v>
      </c>
    </row>
    <row r="215" spans="1:4" x14ac:dyDescent="0.25">
      <c r="A215" s="2">
        <f>+Taxonomia!B214</f>
        <v>511035</v>
      </c>
      <c r="B215" s="2" t="str">
        <f>+Taxonomia!C214</f>
        <v xml:space="preserve">ASESORIA TECNICA                                  </v>
      </c>
      <c r="C215" s="116">
        <f>IFERROR(VLOOKUP(A215,Balances!$A$2:$F$1502,6,0),0)</f>
        <v>1652000</v>
      </c>
      <c r="D215" s="117">
        <f>IFERROR(VLOOKUP(A215,Balances!$G$3:$L$692,6,0),0)</f>
        <v>1652000</v>
      </c>
    </row>
    <row r="216" spans="1:4" x14ac:dyDescent="0.25">
      <c r="A216" s="2">
        <f>+Taxonomia!B215</f>
        <v>511096</v>
      </c>
      <c r="B216" s="2" t="str">
        <f>+Taxonomia!C215</f>
        <v xml:space="preserve">ASESORIA EQUIPOS DE COMPUTO                       </v>
      </c>
      <c r="C216" s="116">
        <f>IFERROR(VLOOKUP(A216,Balances!$A$2:$F$1502,6,0),0)</f>
        <v>2927010</v>
      </c>
      <c r="D216" s="117">
        <f>IFERROR(VLOOKUP(A216,Balances!$G$3:$L$692,6,0),0)</f>
        <v>5854020</v>
      </c>
    </row>
    <row r="217" spans="1:4" x14ac:dyDescent="0.25">
      <c r="A217" s="2">
        <f>+Taxonomia!B216</f>
        <v>511099</v>
      </c>
      <c r="B217" s="2" t="str">
        <f>+Taxonomia!C216</f>
        <v xml:space="preserve">GESTION DE SEGURIDAD Y SALUD                      </v>
      </c>
      <c r="C217" s="116">
        <f>IFERROR(VLOOKUP(A217,Balances!$A$2:$F$1502,6,0),0)</f>
        <v>3200000</v>
      </c>
      <c r="D217" s="117">
        <f>IFERROR(VLOOKUP(A217,Balances!$G$3:$L$692,6,0),0)</f>
        <v>6400000</v>
      </c>
    </row>
    <row r="218" spans="1:4" x14ac:dyDescent="0.25">
      <c r="A218" s="2">
        <f>+Taxonomia!B217</f>
        <v>5115</v>
      </c>
      <c r="B218" s="2" t="str">
        <f>+Taxonomia!C217</f>
        <v xml:space="preserve">IMPUESTOS                                         </v>
      </c>
      <c r="C218" s="116">
        <f>IFERROR(VLOOKUP(A218,Balances!$A$2:$F$1502,6,0),0)</f>
        <v>0</v>
      </c>
      <c r="D218" s="117">
        <f>IFERROR(VLOOKUP(A218,Balances!$G$3:$L$692,6,0),0)</f>
        <v>4420000</v>
      </c>
    </row>
    <row r="219" spans="1:4" x14ac:dyDescent="0.25">
      <c r="A219" s="2">
        <f>+Taxonomia!B218</f>
        <v>511505</v>
      </c>
      <c r="B219" s="2" t="str">
        <f>+Taxonomia!C218</f>
        <v xml:space="preserve">IMPUESTO DE INDUSTRIA Y COMERCIO                  </v>
      </c>
      <c r="C219" s="116">
        <f>IFERROR(VLOOKUP(A219,Balances!$A$2:$F$1502,6,0),0)</f>
        <v>0</v>
      </c>
      <c r="D219" s="117">
        <f>IFERROR(VLOOKUP(A219,Balances!$G$3:$L$692,6,0),0)</f>
        <v>4420000</v>
      </c>
    </row>
    <row r="220" spans="1:4" x14ac:dyDescent="0.25">
      <c r="A220" s="2">
        <f>+Taxonomia!B219</f>
        <v>511515</v>
      </c>
      <c r="B220" s="2" t="str">
        <f>+Taxonomia!C219</f>
        <v xml:space="preserve">IMPUESTO A LA PROPIEDAD RAIZ - PREDIAL            </v>
      </c>
      <c r="C220" s="116">
        <f>IFERROR(VLOOKUP(A220,Balances!$A$2:$F$1502,6,0),0)</f>
        <v>0</v>
      </c>
      <c r="D220" s="117">
        <f>IFERROR(VLOOKUP(A220,Balances!$G$3:$L$692,6,0),0)</f>
        <v>0</v>
      </c>
    </row>
    <row r="221" spans="1:4" x14ac:dyDescent="0.25">
      <c r="A221" s="2">
        <f>+Taxonomia!B220</f>
        <v>5120</v>
      </c>
      <c r="B221" s="2" t="str">
        <f>+Taxonomia!C220</f>
        <v xml:space="preserve">ARRENDAMIENTOS                                    </v>
      </c>
      <c r="C221" s="116">
        <f>IFERROR(VLOOKUP(A221,Balances!$A$2:$F$1502,6,0),0)</f>
        <v>12419136</v>
      </c>
      <c r="D221" s="117">
        <f>IFERROR(VLOOKUP(A221,Balances!$G$3:$L$692,6,0),0)</f>
        <v>24838272</v>
      </c>
    </row>
    <row r="222" spans="1:4" x14ac:dyDescent="0.25">
      <c r="A222" s="2">
        <f>+Taxonomia!B221</f>
        <v>512010</v>
      </c>
      <c r="B222" s="2" t="str">
        <f>+Taxonomia!C221</f>
        <v xml:space="preserve">ARRIENDO DE CONSTRUCCIONES Y EDIFICACIONES        </v>
      </c>
      <c r="C222" s="116">
        <f>IFERROR(VLOOKUP(A222,Balances!$A$2:$F$1502,6,0),0)</f>
        <v>12419136</v>
      </c>
      <c r="D222" s="117">
        <f>IFERROR(VLOOKUP(A222,Balances!$G$3:$L$692,6,0),0)</f>
        <v>24838272</v>
      </c>
    </row>
    <row r="223" spans="1:4" x14ac:dyDescent="0.25">
      <c r="A223" s="2">
        <f>+Taxonomia!B222</f>
        <v>5125</v>
      </c>
      <c r="B223" s="2" t="str">
        <f>+Taxonomia!C222</f>
        <v xml:space="preserve">CONTRIBUCIONES Y AFILIACIONES                     </v>
      </c>
      <c r="C223" s="116">
        <f>IFERROR(VLOOKUP(A223,Balances!$A$2:$F$1502,6,0),0)</f>
        <v>0</v>
      </c>
      <c r="D223" s="117">
        <f>IFERROR(VLOOKUP(A223,Balances!$G$3:$L$692,6,0),0)</f>
        <v>12580472</v>
      </c>
    </row>
    <row r="224" spans="1:4" x14ac:dyDescent="0.25">
      <c r="A224" s="2">
        <f>+Taxonomia!B223</f>
        <v>512510</v>
      </c>
      <c r="B224" s="2" t="str">
        <f>+Taxonomia!C223</f>
        <v xml:space="preserve">AFILIACIONES Y SOSTENIMIENTO                      </v>
      </c>
      <c r="C224" s="116">
        <f>IFERROR(VLOOKUP(A224,Balances!$A$2:$F$1502,6,0),0)</f>
        <v>0</v>
      </c>
      <c r="D224" s="117">
        <f>IFERROR(VLOOKUP(A224,Balances!$G$3:$L$692,6,0),0)</f>
        <v>12580472</v>
      </c>
    </row>
    <row r="225" spans="1:4" x14ac:dyDescent="0.25">
      <c r="A225" s="2">
        <f>+Taxonomia!B224</f>
        <v>5130</v>
      </c>
      <c r="B225" s="2" t="str">
        <f>+Taxonomia!C224</f>
        <v xml:space="preserve">SEGUROS                                           </v>
      </c>
      <c r="C225" s="116">
        <f>IFERROR(VLOOKUP(A225,Balances!$A$2:$F$1502,6,0),0)</f>
        <v>0</v>
      </c>
      <c r="D225" s="117">
        <f>IFERROR(VLOOKUP(A225,Balances!$G$3:$L$692,6,0),0)</f>
        <v>4408286</v>
      </c>
    </row>
    <row r="226" spans="1:4" x14ac:dyDescent="0.25">
      <c r="A226" s="2">
        <f>+Taxonomia!B225</f>
        <v>513035</v>
      </c>
      <c r="B226" s="2" t="str">
        <f>+Taxonomia!C225</f>
        <v xml:space="preserve">SUSTRACCION Y HURTO                               </v>
      </c>
      <c r="C226" s="116">
        <f>IFERROR(VLOOKUP(A226,Balances!$A$2:$F$1502,6,0),0)</f>
        <v>0</v>
      </c>
      <c r="D226" s="117">
        <f>IFERROR(VLOOKUP(A226,Balances!$G$3:$L$692,6,0),0)</f>
        <v>0</v>
      </c>
    </row>
    <row r="227" spans="1:4" x14ac:dyDescent="0.25">
      <c r="A227" s="2">
        <f>+Taxonomia!B226</f>
        <v>513040</v>
      </c>
      <c r="B227" s="2" t="str">
        <f>+Taxonomia!C226</f>
        <v xml:space="preserve">FLOTA Y EQUIPO DE TRANSPORTE                      </v>
      </c>
      <c r="C227" s="116">
        <f>IFERROR(VLOOKUP(A227,Balances!$A$2:$F$1502,6,0),0)</f>
        <v>0</v>
      </c>
      <c r="D227" s="117">
        <f>IFERROR(VLOOKUP(A227,Balances!$G$3:$L$692,6,0),0)</f>
        <v>4408286</v>
      </c>
    </row>
    <row r="228" spans="1:4" x14ac:dyDescent="0.25">
      <c r="A228" s="2">
        <f>+Taxonomia!B227</f>
        <v>5135</v>
      </c>
      <c r="B228" s="2" t="str">
        <f>+Taxonomia!C227</f>
        <v xml:space="preserve">SERVICIOS                                         </v>
      </c>
      <c r="C228" s="116">
        <f>IFERROR(VLOOKUP(A228,Balances!$A$2:$F$1502,6,0),0)</f>
        <v>12219128</v>
      </c>
      <c r="D228" s="117">
        <f>IFERROR(VLOOKUP(A228,Balances!$G$3:$L$692,6,0),0)</f>
        <v>30220426</v>
      </c>
    </row>
    <row r="229" spans="1:4" x14ac:dyDescent="0.25">
      <c r="A229" s="2">
        <f>+Taxonomia!B228</f>
        <v>513505</v>
      </c>
      <c r="B229" s="2" t="str">
        <f>+Taxonomia!C228</f>
        <v xml:space="preserve">ASEO Y VIGILANCIA                                 </v>
      </c>
      <c r="C229" s="116">
        <f>IFERROR(VLOOKUP(A229,Balances!$A$2:$F$1502,6,0),0)</f>
        <v>737110</v>
      </c>
      <c r="D229" s="117">
        <f>IFERROR(VLOOKUP(A229,Balances!$G$3:$L$692,6,0),0)</f>
        <v>1467854</v>
      </c>
    </row>
    <row r="230" spans="1:4" x14ac:dyDescent="0.25">
      <c r="A230" s="2">
        <f>+Taxonomia!B229</f>
        <v>513510</v>
      </c>
      <c r="B230" s="2" t="str">
        <f>+Taxonomia!C229</f>
        <v xml:space="preserve">TEMPORALES                                        </v>
      </c>
      <c r="C230" s="116">
        <f>IFERROR(VLOOKUP(A230,Balances!$A$2:$F$1502,6,0),0)</f>
        <v>2984942</v>
      </c>
      <c r="D230" s="117">
        <f>IFERROR(VLOOKUP(A230,Balances!$G$3:$L$692,6,0),0)</f>
        <v>6145858</v>
      </c>
    </row>
    <row r="231" spans="1:4" x14ac:dyDescent="0.25">
      <c r="A231" s="2">
        <f>+Taxonomia!B230</f>
        <v>513515</v>
      </c>
      <c r="B231" s="2" t="str">
        <f>+Taxonomia!C230</f>
        <v xml:space="preserve">ASISTENCIA TECNICA                                </v>
      </c>
      <c r="C231" s="116">
        <f>IFERROR(VLOOKUP(A231,Balances!$A$2:$F$1502,6,0),0)</f>
        <v>3580000</v>
      </c>
      <c r="D231" s="117">
        <f>IFERROR(VLOOKUP(A231,Balances!$G$3:$L$692,6,0),0)</f>
        <v>7160000</v>
      </c>
    </row>
    <row r="232" spans="1:4" x14ac:dyDescent="0.25">
      <c r="A232" s="2">
        <f>+Taxonomia!B231</f>
        <v>513525</v>
      </c>
      <c r="B232" s="2" t="str">
        <f>+Taxonomia!C231</f>
        <v xml:space="preserve">ACUEDUCTO Y ALCANTARILLADO                        </v>
      </c>
      <c r="C232" s="116">
        <f>IFERROR(VLOOKUP(A232,Balances!$A$2:$F$1502,6,0),0)</f>
        <v>0</v>
      </c>
      <c r="D232" s="117">
        <f>IFERROR(VLOOKUP(A232,Balances!$G$3:$L$692,6,0),0)</f>
        <v>630170</v>
      </c>
    </row>
    <row r="233" spans="1:4" x14ac:dyDescent="0.25">
      <c r="A233" s="2">
        <f>+Taxonomia!B232</f>
        <v>513530</v>
      </c>
      <c r="B233" s="2" t="str">
        <f>+Taxonomia!C232</f>
        <v xml:space="preserve">ENERGIA ELECTRICA                                 </v>
      </c>
      <c r="C233" s="116">
        <f>IFERROR(VLOOKUP(A233,Balances!$A$2:$F$1502,6,0),0)</f>
        <v>337364</v>
      </c>
      <c r="D233" s="117">
        <f>IFERROR(VLOOKUP(A233,Balances!$G$3:$L$692,6,0),0)</f>
        <v>2195182</v>
      </c>
    </row>
    <row r="234" spans="1:4" x14ac:dyDescent="0.25">
      <c r="A234" s="2">
        <f>+Taxonomia!B233</f>
        <v>513535</v>
      </c>
      <c r="B234" s="2" t="str">
        <f>+Taxonomia!C233</f>
        <v xml:space="preserve">TELEFONO                                          </v>
      </c>
      <c r="C234" s="116">
        <f>IFERROR(VLOOKUP(A234,Balances!$A$2:$F$1502,6,0),0)</f>
        <v>3326420</v>
      </c>
      <c r="D234" s="117">
        <f>IFERROR(VLOOKUP(A234,Balances!$G$3:$L$692,6,0),0)</f>
        <v>6669950</v>
      </c>
    </row>
    <row r="235" spans="1:4" x14ac:dyDescent="0.25">
      <c r="A235" s="2">
        <f>+Taxonomia!B234</f>
        <v>513540</v>
      </c>
      <c r="B235" s="2" t="str">
        <f>+Taxonomia!C234</f>
        <v xml:space="preserve">CORREO PORTES Y TELEGRAMAS                        </v>
      </c>
      <c r="C235" s="116">
        <f>IFERROR(VLOOKUP(A235,Balances!$A$2:$F$1502,6,0),0)</f>
        <v>0</v>
      </c>
      <c r="D235" s="117">
        <f>IFERROR(VLOOKUP(A235,Balances!$G$3:$L$692,6,0),0)</f>
        <v>434768</v>
      </c>
    </row>
    <row r="236" spans="1:4" x14ac:dyDescent="0.25">
      <c r="A236" s="2">
        <f>+Taxonomia!B235</f>
        <v>513550</v>
      </c>
      <c r="B236" s="2" t="str">
        <f>+Taxonomia!C235</f>
        <v xml:space="preserve">TRANSPORTE FLETES Y ACARREOS                      </v>
      </c>
      <c r="C236" s="116">
        <f>IFERROR(VLOOKUP(A236,Balances!$A$2:$F$1502,6,0),0)</f>
        <v>0</v>
      </c>
      <c r="D236" s="117">
        <f>IFERROR(VLOOKUP(A236,Balances!$G$3:$L$692,6,0),0)</f>
        <v>245000</v>
      </c>
    </row>
    <row r="237" spans="1:4" x14ac:dyDescent="0.25">
      <c r="A237" s="2">
        <f>+Taxonomia!B236</f>
        <v>513595</v>
      </c>
      <c r="B237" s="2" t="str">
        <f>+Taxonomia!C236</f>
        <v xml:space="preserve">SERVICIOS                                         </v>
      </c>
      <c r="C237" s="116">
        <f>IFERROR(VLOOKUP(A237,Balances!$A$2:$F$1502,6,0),0)</f>
        <v>1253292</v>
      </c>
      <c r="D237" s="117">
        <f>IFERROR(VLOOKUP(A237,Balances!$G$3:$L$692,6,0),0)</f>
        <v>5271644</v>
      </c>
    </row>
    <row r="238" spans="1:4" x14ac:dyDescent="0.25">
      <c r="A238" s="2">
        <f>+Taxonomia!B237</f>
        <v>5140</v>
      </c>
      <c r="B238" s="2" t="str">
        <f>+Taxonomia!C237</f>
        <v xml:space="preserve">GASTOS LEGALES                                    </v>
      </c>
      <c r="C238" s="116">
        <f>IFERROR(VLOOKUP(A238,Balances!$A$2:$F$1502,6,0),0)</f>
        <v>10960</v>
      </c>
      <c r="D238" s="117">
        <f>IFERROR(VLOOKUP(A238,Balances!$G$3:$L$692,6,0),0)</f>
        <v>687588</v>
      </c>
    </row>
    <row r="239" spans="1:4" x14ac:dyDescent="0.25">
      <c r="A239" s="2">
        <f>+Taxonomia!B238</f>
        <v>514005</v>
      </c>
      <c r="B239" s="2" t="str">
        <f>+Taxonomia!C238</f>
        <v xml:space="preserve">NOTARIALES                                        </v>
      </c>
      <c r="C239" s="116">
        <f>IFERROR(VLOOKUP(A239,Balances!$A$2:$F$1502,6,0),0)</f>
        <v>10960</v>
      </c>
      <c r="D239" s="117">
        <f>IFERROR(VLOOKUP(A239,Balances!$G$3:$L$692,6,0),0)</f>
        <v>36188</v>
      </c>
    </row>
    <row r="240" spans="1:4" x14ac:dyDescent="0.25">
      <c r="A240" s="2">
        <f>+Taxonomia!B239</f>
        <v>514010</v>
      </c>
      <c r="B240" s="2" t="str">
        <f>+Taxonomia!C239</f>
        <v xml:space="preserve">REGISTRO MERCANTIL                                </v>
      </c>
      <c r="C240" s="116">
        <f>IFERROR(VLOOKUP(A240,Balances!$A$2:$F$1502,6,0),0)</f>
        <v>0</v>
      </c>
      <c r="D240" s="117">
        <f>IFERROR(VLOOKUP(A240,Balances!$G$3:$L$692,6,0),0)</f>
        <v>0</v>
      </c>
    </row>
    <row r="241" spans="1:4" x14ac:dyDescent="0.25">
      <c r="A241" s="2">
        <f>+Taxonomia!B240</f>
        <v>514015</v>
      </c>
      <c r="B241" s="2" t="str">
        <f>+Taxonomia!C240</f>
        <v xml:space="preserve">TRAMITES Y LICENCIAS                              </v>
      </c>
      <c r="C241" s="116">
        <f>IFERROR(VLOOKUP(A241,Balances!$A$2:$F$1502,6,0),0)</f>
        <v>0</v>
      </c>
      <c r="D241" s="117">
        <f>IFERROR(VLOOKUP(A241,Balances!$G$3:$L$692,6,0),0)</f>
        <v>651400</v>
      </c>
    </row>
    <row r="242" spans="1:4" x14ac:dyDescent="0.25">
      <c r="A242" s="2">
        <f>+Taxonomia!B241</f>
        <v>514095</v>
      </c>
      <c r="B242" s="2" t="str">
        <f>+Taxonomia!C241</f>
        <v xml:space="preserve">OTROS                                             </v>
      </c>
      <c r="C242" s="116">
        <f>IFERROR(VLOOKUP(A242,Balances!$A$2:$F$1502,6,0),0)</f>
        <v>0</v>
      </c>
      <c r="D242" s="117">
        <f>IFERROR(VLOOKUP(A242,Balances!$G$3:$L$692,6,0),0)</f>
        <v>0</v>
      </c>
    </row>
    <row r="243" spans="1:4" x14ac:dyDescent="0.25">
      <c r="A243" s="2">
        <f>+Taxonomia!B242</f>
        <v>5145</v>
      </c>
      <c r="B243" s="2" t="str">
        <f>+Taxonomia!C242</f>
        <v xml:space="preserve">MANTENIMIENTO Y REPARACIONES                      </v>
      </c>
      <c r="C243" s="116">
        <f>IFERROR(VLOOKUP(A243,Balances!$A$2:$F$1502,6,0),0)</f>
        <v>0</v>
      </c>
      <c r="D243" s="117">
        <f>IFERROR(VLOOKUP(A243,Balances!$G$3:$L$692,6,0),0)</f>
        <v>0</v>
      </c>
    </row>
    <row r="244" spans="1:4" x14ac:dyDescent="0.25">
      <c r="A244" s="2">
        <f>+Taxonomia!B243</f>
        <v>514520</v>
      </c>
      <c r="B244" s="2" t="str">
        <f>+Taxonomia!C243</f>
        <v xml:space="preserve">EQUIPO DE OFICINA                                 </v>
      </c>
      <c r="C244" s="116">
        <f>IFERROR(VLOOKUP(A244,Balances!$A$2:$F$1502,6,0),0)</f>
        <v>0</v>
      </c>
      <c r="D244" s="117">
        <f>IFERROR(VLOOKUP(A244,Balances!$G$3:$L$692,6,0),0)</f>
        <v>0</v>
      </c>
    </row>
    <row r="245" spans="1:4" x14ac:dyDescent="0.25">
      <c r="A245" s="2">
        <f>+Taxonomia!B244</f>
        <v>514525</v>
      </c>
      <c r="B245" s="2" t="str">
        <f>+Taxonomia!C244</f>
        <v xml:space="preserve">EQUIPO DE COMPUTACION Y COMUNICACION              </v>
      </c>
      <c r="C245" s="116">
        <f>IFERROR(VLOOKUP(A245,Balances!$A$2:$F$1502,6,0),0)</f>
        <v>0</v>
      </c>
      <c r="D245" s="117">
        <f>IFERROR(VLOOKUP(A245,Balances!$G$3:$L$692,6,0),0)</f>
        <v>0</v>
      </c>
    </row>
    <row r="246" spans="1:4" x14ac:dyDescent="0.25">
      <c r="A246" s="2">
        <f>+Taxonomia!B245</f>
        <v>514540</v>
      </c>
      <c r="B246" s="2" t="str">
        <f>+Taxonomia!C245</f>
        <v xml:space="preserve">FLOTA Y EQUIPO DE TRANSPORTE                      </v>
      </c>
      <c r="C246" s="116">
        <f>IFERROR(VLOOKUP(A246,Balances!$A$2:$F$1502,6,0),0)</f>
        <v>0</v>
      </c>
      <c r="D246" s="117">
        <f>IFERROR(VLOOKUP(A246,Balances!$G$3:$L$692,6,0),0)</f>
        <v>0</v>
      </c>
    </row>
    <row r="247" spans="1:4" x14ac:dyDescent="0.25">
      <c r="A247" s="2">
        <f>+Taxonomia!B246</f>
        <v>5150</v>
      </c>
      <c r="B247" s="2" t="str">
        <f>+Taxonomia!C246</f>
        <v xml:space="preserve">ADECUACION E INSTALACION                          </v>
      </c>
      <c r="C247" s="116">
        <f>IFERROR(VLOOKUP(A247,Balances!$A$2:$F$1502,6,0),0)</f>
        <v>117648</v>
      </c>
      <c r="D247" s="117">
        <f>IFERROR(VLOOKUP(A247,Balances!$G$3:$L$692,6,0),0)</f>
        <v>259232</v>
      </c>
    </row>
    <row r="248" spans="1:4" x14ac:dyDescent="0.25">
      <c r="A248" s="2">
        <f>+Taxonomia!B247</f>
        <v>515015</v>
      </c>
      <c r="B248" s="2" t="str">
        <f>+Taxonomia!C247</f>
        <v xml:space="preserve">REPARACIONES LOCATIVAS                            </v>
      </c>
      <c r="C248" s="116">
        <f>IFERROR(VLOOKUP(A248,Balances!$A$2:$F$1502,6,0),0)</f>
        <v>117648</v>
      </c>
      <c r="D248" s="117">
        <f>IFERROR(VLOOKUP(A248,Balances!$G$3:$L$692,6,0),0)</f>
        <v>259232</v>
      </c>
    </row>
    <row r="249" spans="1:4" x14ac:dyDescent="0.25">
      <c r="A249" s="2">
        <f>+Taxonomia!B248</f>
        <v>5155</v>
      </c>
      <c r="B249" s="2" t="str">
        <f>+Taxonomia!C248</f>
        <v xml:space="preserve">GASTOS DE VIAJE                                   </v>
      </c>
      <c r="C249" s="116">
        <f>IFERROR(VLOOKUP(A249,Balances!$A$2:$F$1502,6,0),0)</f>
        <v>0</v>
      </c>
      <c r="D249" s="117">
        <f>IFERROR(VLOOKUP(A249,Balances!$G$3:$L$692,6,0),0)</f>
        <v>0</v>
      </c>
    </row>
    <row r="250" spans="1:4" x14ac:dyDescent="0.25">
      <c r="A250" s="2">
        <f>+Taxonomia!B249</f>
        <v>515515</v>
      </c>
      <c r="B250" s="2" t="str">
        <f>+Taxonomia!C249</f>
        <v xml:space="preserve">PASAJES AEREOS                                    </v>
      </c>
      <c r="C250" s="116">
        <f>IFERROR(VLOOKUP(A250,Balances!$A$2:$F$1502,6,0),0)</f>
        <v>0</v>
      </c>
      <c r="D250" s="117">
        <f>IFERROR(VLOOKUP(A250,Balances!$G$3:$L$692,6,0),0)</f>
        <v>0</v>
      </c>
    </row>
    <row r="251" spans="1:4" x14ac:dyDescent="0.25">
      <c r="A251" s="2">
        <f>+Taxonomia!B250</f>
        <v>5160</v>
      </c>
      <c r="B251" s="2" t="str">
        <f>+Taxonomia!C250</f>
        <v xml:space="preserve">DEPRECIACIONES                                    </v>
      </c>
      <c r="C251" s="116">
        <f>IFERROR(VLOOKUP(A251,Balances!$A$2:$F$1502,6,0),0)</f>
        <v>6986759.1200000001</v>
      </c>
      <c r="D251" s="117">
        <f>IFERROR(VLOOKUP(A251,Balances!$G$3:$L$692,6,0),0)</f>
        <v>14533800.82</v>
      </c>
    </row>
    <row r="252" spans="1:4" x14ac:dyDescent="0.25">
      <c r="A252" s="2">
        <f>+Taxonomia!B251</f>
        <v>516005</v>
      </c>
      <c r="B252" s="2" t="str">
        <f>+Taxonomia!C251</f>
        <v xml:space="preserve">CONSTRUCCIONES Y EDIFICACIONES                    </v>
      </c>
      <c r="C252" s="116">
        <f>IFERROR(VLOOKUP(A252,Balances!$A$2:$F$1502,6,0),0)</f>
        <v>4831414.1399999997</v>
      </c>
      <c r="D252" s="117">
        <f>IFERROR(VLOOKUP(A252,Balances!$G$3:$L$692,6,0),0)</f>
        <v>9662828.2799999993</v>
      </c>
    </row>
    <row r="253" spans="1:4" x14ac:dyDescent="0.25">
      <c r="A253" s="2">
        <f>+Taxonomia!B252</f>
        <v>516015</v>
      </c>
      <c r="B253" s="2" t="str">
        <f>+Taxonomia!C252</f>
        <v xml:space="preserve">EQUIPO DE OFICINA                                 </v>
      </c>
      <c r="C253" s="116">
        <f>IFERROR(VLOOKUP(A253,Balances!$A$2:$F$1502,6,0),0)</f>
        <v>265760.48</v>
      </c>
      <c r="D253" s="117">
        <f>IFERROR(VLOOKUP(A253,Balances!$G$3:$L$692,6,0),0)</f>
        <v>639600.93999999994</v>
      </c>
    </row>
    <row r="254" spans="1:4" x14ac:dyDescent="0.25">
      <c r="A254" s="2">
        <f>+Taxonomia!B253</f>
        <v>516020</v>
      </c>
      <c r="B254" s="2" t="str">
        <f>+Taxonomia!C253</f>
        <v xml:space="preserve">EQUIPO DE COMPUTACION Y COMUNICACION              </v>
      </c>
      <c r="C254" s="116">
        <f>IFERROR(VLOOKUP(A254,Balances!$A$2:$F$1502,6,0),0)</f>
        <v>1889584.5</v>
      </c>
      <c r="D254" s="117">
        <f>IFERROR(VLOOKUP(A254,Balances!$G$3:$L$692,6,0),0)</f>
        <v>4231371.5999999996</v>
      </c>
    </row>
    <row r="255" spans="1:4" x14ac:dyDescent="0.25">
      <c r="A255" s="2">
        <f>+Taxonomia!B254</f>
        <v>5180</v>
      </c>
      <c r="B255" s="2" t="str">
        <f>+Taxonomia!C254</f>
        <v xml:space="preserve">ACTIVOS MENORES CUANTIAS                          </v>
      </c>
      <c r="C255" s="116">
        <f>IFERROR(VLOOKUP(A255,Balances!$A$2:$F$1502,6,0),0)</f>
        <v>0</v>
      </c>
      <c r="D255" s="117">
        <f>IFERROR(VLOOKUP(A255,Balances!$G$3:$L$692,6,0),0)</f>
        <v>0</v>
      </c>
    </row>
    <row r="256" spans="1:4" x14ac:dyDescent="0.25">
      <c r="A256" s="2">
        <f>+Taxonomia!B255</f>
        <v>518005</v>
      </c>
      <c r="B256" s="2" t="str">
        <f>+Taxonomia!C255</f>
        <v xml:space="preserve">ACTIVOS MENORES CUANTIAS                          </v>
      </c>
      <c r="C256" s="116">
        <f>IFERROR(VLOOKUP(A256,Balances!$A$2:$F$1502,6,0),0)</f>
        <v>0</v>
      </c>
      <c r="D256" s="117">
        <f>IFERROR(VLOOKUP(A256,Balances!$G$3:$L$692,6,0),0)</f>
        <v>0</v>
      </c>
    </row>
    <row r="257" spans="1:4" x14ac:dyDescent="0.25">
      <c r="A257" s="2">
        <f>+Taxonomia!B256</f>
        <v>5195</v>
      </c>
      <c r="B257" s="2" t="str">
        <f>+Taxonomia!C256</f>
        <v xml:space="preserve">DIVERSOS                                          </v>
      </c>
      <c r="C257" s="116">
        <f>IFERROR(VLOOKUP(A257,Balances!$A$2:$F$1502,6,0),0)</f>
        <v>9541811.8399999999</v>
      </c>
      <c r="D257" s="117">
        <f>IFERROR(VLOOKUP(A257,Balances!$G$3:$L$692,6,0),0)</f>
        <v>20394671.719999999</v>
      </c>
    </row>
    <row r="258" spans="1:4" x14ac:dyDescent="0.25">
      <c r="A258" s="2">
        <f>+Taxonomia!B257</f>
        <v>519501</v>
      </c>
      <c r="B258" s="2" t="str">
        <f>+Taxonomia!C257</f>
        <v xml:space="preserve">AJUSTE AL PESO                                    </v>
      </c>
      <c r="C258" s="116">
        <f>IFERROR(VLOOKUP(A258,Balances!$A$2:$F$1502,6,0),0)</f>
        <v>335.84</v>
      </c>
      <c r="D258" s="117">
        <f>IFERROR(VLOOKUP(A258,Balances!$G$3:$L$692,6,0),0)</f>
        <v>2221.7199999999998</v>
      </c>
    </row>
    <row r="259" spans="1:4" x14ac:dyDescent="0.25">
      <c r="A259" s="2">
        <f>+Taxonomia!B258</f>
        <v>519510</v>
      </c>
      <c r="B259" s="2" t="str">
        <f>+Taxonomia!C258</f>
        <v xml:space="preserve">LIBROS SUSCRIPCIONES PERIODICOS Y REVISTAS        </v>
      </c>
      <c r="C259" s="116">
        <f>IFERROR(VLOOKUP(A259,Balances!$A$2:$F$1502,6,0),0)</f>
        <v>3608000</v>
      </c>
      <c r="D259" s="117">
        <f>IFERROR(VLOOKUP(A259,Balances!$G$3:$L$692,6,0),0)</f>
        <v>3608000</v>
      </c>
    </row>
    <row r="260" spans="1:4" x14ac:dyDescent="0.25">
      <c r="A260" s="2">
        <f>+Taxonomia!B259</f>
        <v>519526</v>
      </c>
      <c r="B260" s="2" t="str">
        <f>+Taxonomia!C259</f>
        <v xml:space="preserve">ASEO Y CAFETERIA                                  </v>
      </c>
      <c r="C260" s="116">
        <f>IFERROR(VLOOKUP(A260,Balances!$A$2:$F$1502,6,0),0)</f>
        <v>1692512</v>
      </c>
      <c r="D260" s="117">
        <f>IFERROR(VLOOKUP(A260,Balances!$G$3:$L$692,6,0),0)</f>
        <v>7030320</v>
      </c>
    </row>
    <row r="261" spans="1:4" x14ac:dyDescent="0.25">
      <c r="A261" s="2">
        <f>+Taxonomia!B260</f>
        <v>519530</v>
      </c>
      <c r="B261" s="2" t="str">
        <f>+Taxonomia!C260</f>
        <v xml:space="preserve">UTILES PAPELERIA Y FOTOCOPIAS                     </v>
      </c>
      <c r="C261" s="116">
        <f>IFERROR(VLOOKUP(A261,Balances!$A$2:$F$1502,6,0),0)</f>
        <v>3248364</v>
      </c>
      <c r="D261" s="117">
        <f>IFERROR(VLOOKUP(A261,Balances!$G$3:$L$692,6,0),0)</f>
        <v>5305910</v>
      </c>
    </row>
    <row r="262" spans="1:4" x14ac:dyDescent="0.25">
      <c r="A262" s="2">
        <f>+Taxonomia!B261</f>
        <v>519535</v>
      </c>
      <c r="B262" s="2" t="str">
        <f>+Taxonomia!C261</f>
        <v xml:space="preserve">COMBUSTIBLES Y LUBRICANTES                        </v>
      </c>
      <c r="C262" s="116">
        <f>IFERROR(VLOOKUP(A262,Balances!$A$2:$F$1502,6,0),0)</f>
        <v>0</v>
      </c>
      <c r="D262" s="117">
        <f>IFERROR(VLOOKUP(A262,Balances!$G$3:$L$692,6,0),0)</f>
        <v>380000</v>
      </c>
    </row>
    <row r="263" spans="1:4" x14ac:dyDescent="0.25">
      <c r="A263" s="2">
        <f>+Taxonomia!B262</f>
        <v>519545</v>
      </c>
      <c r="B263" s="2" t="str">
        <f>+Taxonomia!C262</f>
        <v xml:space="preserve">TAXIS Y BUSES                                     </v>
      </c>
      <c r="C263" s="116">
        <f>IFERROR(VLOOKUP(A263,Balances!$A$2:$F$1502,6,0),0)</f>
        <v>154000</v>
      </c>
      <c r="D263" s="117">
        <f>IFERROR(VLOOKUP(A263,Balances!$G$3:$L$692,6,0),0)</f>
        <v>434600</v>
      </c>
    </row>
    <row r="264" spans="1:4" x14ac:dyDescent="0.25">
      <c r="A264" s="2">
        <f>+Taxonomia!B263</f>
        <v>519560</v>
      </c>
      <c r="B264" s="2" t="str">
        <f>+Taxonomia!C263</f>
        <v xml:space="preserve">CASINO Y RESTAURANTE                              </v>
      </c>
      <c r="C264" s="116">
        <f>IFERROR(VLOOKUP(A264,Balances!$A$2:$F$1502,6,0),0)</f>
        <v>366000</v>
      </c>
      <c r="D264" s="117">
        <f>IFERROR(VLOOKUP(A264,Balances!$G$3:$L$692,6,0),0)</f>
        <v>1105668</v>
      </c>
    </row>
    <row r="265" spans="1:4" x14ac:dyDescent="0.25">
      <c r="A265" s="2">
        <f>+Taxonomia!B264</f>
        <v>519565</v>
      </c>
      <c r="B265" s="2" t="str">
        <f>+Taxonomia!C264</f>
        <v xml:space="preserve">PARQUEADEROS                                      </v>
      </c>
      <c r="C265" s="116">
        <f>IFERROR(VLOOKUP(A265,Balances!$A$2:$F$1502,6,0),0)</f>
        <v>64400</v>
      </c>
      <c r="D265" s="117">
        <f>IFERROR(VLOOKUP(A265,Balances!$G$3:$L$692,6,0),0)</f>
        <v>244100</v>
      </c>
    </row>
    <row r="266" spans="1:4" x14ac:dyDescent="0.25">
      <c r="A266" s="2">
        <f>+Taxonomia!B265</f>
        <v>519566</v>
      </c>
      <c r="B266" s="2" t="str">
        <f>+Taxonomia!C265</f>
        <v xml:space="preserve">PEAJES                                            </v>
      </c>
      <c r="C266" s="116">
        <f>IFERROR(VLOOKUP(A266,Balances!$A$2:$F$1502,6,0),0)</f>
        <v>18200</v>
      </c>
      <c r="D266" s="117">
        <f>IFERROR(VLOOKUP(A266,Balances!$G$3:$L$692,6,0),0)</f>
        <v>72800</v>
      </c>
    </row>
    <row r="267" spans="1:4" x14ac:dyDescent="0.25">
      <c r="A267" s="2">
        <f>+Taxonomia!B266</f>
        <v>519580</v>
      </c>
      <c r="B267" s="2" t="str">
        <f>+Taxonomia!C266</f>
        <v xml:space="preserve">GASTOS FERIA                                      </v>
      </c>
      <c r="C267" s="116">
        <f>IFERROR(VLOOKUP(A267,Balances!$A$2:$F$1502,6,0),0)</f>
        <v>0</v>
      </c>
      <c r="D267" s="117">
        <f>IFERROR(VLOOKUP(A267,Balances!$G$3:$L$692,6,0),0)</f>
        <v>0</v>
      </c>
    </row>
    <row r="268" spans="1:4" x14ac:dyDescent="0.25">
      <c r="A268" s="2">
        <f>+Taxonomia!B267</f>
        <v>519595</v>
      </c>
      <c r="B268" s="2" t="str">
        <f>+Taxonomia!C267</f>
        <v xml:space="preserve">OTROS                                             </v>
      </c>
      <c r="C268" s="116">
        <f>IFERROR(VLOOKUP(A268,Balances!$A$2:$F$1502,6,0),0)</f>
        <v>390000</v>
      </c>
      <c r="D268" s="117">
        <f>IFERROR(VLOOKUP(A268,Balances!$G$3:$L$692,6,0),0)</f>
        <v>2211052</v>
      </c>
    </row>
    <row r="269" spans="1:4" x14ac:dyDescent="0.25">
      <c r="A269" s="2">
        <f>+Taxonomia!B268</f>
        <v>52</v>
      </c>
      <c r="B269" s="2" t="str">
        <f>+Taxonomia!C268</f>
        <v xml:space="preserve">OPERACIONALES DE VENTAS                           </v>
      </c>
      <c r="C269" s="116">
        <f>IFERROR(VLOOKUP(A269,Balances!$A$2:$F$1502,6,0),0)</f>
        <v>116617550</v>
      </c>
      <c r="D269" s="117">
        <f>IFERROR(VLOOKUP(A269,Balances!$G$3:$L$692,6,0),0)</f>
        <v>185695502</v>
      </c>
    </row>
    <row r="270" spans="1:4" x14ac:dyDescent="0.25">
      <c r="A270" s="2">
        <f>+Taxonomia!B269</f>
        <v>5205</v>
      </c>
      <c r="B270" s="2" t="str">
        <f>+Taxonomia!C269</f>
        <v xml:space="preserve">OPERACIONALES DE VENTAS                           </v>
      </c>
      <c r="C270" s="116">
        <f>IFERROR(VLOOKUP(A270,Balances!$A$2:$F$1502,6,0),0)</f>
        <v>108555218</v>
      </c>
      <c r="D270" s="117">
        <f>IFERROR(VLOOKUP(A270,Balances!$G$3:$L$692,6,0),0)</f>
        <v>167617172</v>
      </c>
    </row>
    <row r="271" spans="1:4" x14ac:dyDescent="0.25">
      <c r="A271" s="2">
        <f>+Taxonomia!B270</f>
        <v>520506</v>
      </c>
      <c r="B271" s="2" t="str">
        <f>+Taxonomia!C270</f>
        <v xml:space="preserve">SUELDOS                                           </v>
      </c>
      <c r="C271" s="116">
        <f>IFERROR(VLOOKUP(A271,Balances!$A$2:$F$1502,6,0),0)</f>
        <v>22169052</v>
      </c>
      <c r="D271" s="117">
        <f>IFERROR(VLOOKUP(A271,Balances!$G$3:$L$692,6,0),0)</f>
        <v>44595578</v>
      </c>
    </row>
    <row r="272" spans="1:4" x14ac:dyDescent="0.25">
      <c r="A272" s="2">
        <f>+Taxonomia!B271</f>
        <v>520518</v>
      </c>
      <c r="B272" s="2" t="str">
        <f>+Taxonomia!C271</f>
        <v xml:space="preserve">COMISIONES                                        </v>
      </c>
      <c r="C272" s="116">
        <f>IFERROR(VLOOKUP(A272,Balances!$A$2:$F$1502,6,0),0)</f>
        <v>43077836</v>
      </c>
      <c r="D272" s="117">
        <f>IFERROR(VLOOKUP(A272,Balances!$G$3:$L$692,6,0),0)</f>
        <v>58236734</v>
      </c>
    </row>
    <row r="273" spans="1:4" x14ac:dyDescent="0.25">
      <c r="A273" s="2">
        <f>+Taxonomia!B272</f>
        <v>520524</v>
      </c>
      <c r="B273" s="2" t="str">
        <f>+Taxonomia!C272</f>
        <v xml:space="preserve">INCAPACIDADES                                     </v>
      </c>
      <c r="C273" s="116">
        <f>IFERROR(VLOOKUP(A273,Balances!$A$2:$F$1502,6,0),0)</f>
        <v>0</v>
      </c>
      <c r="D273" s="117">
        <f>IFERROR(VLOOKUP(A273,Balances!$G$3:$L$692,6,0),0)</f>
        <v>0</v>
      </c>
    </row>
    <row r="274" spans="1:4" x14ac:dyDescent="0.25">
      <c r="A274" s="2">
        <f>+Taxonomia!B273</f>
        <v>520527</v>
      </c>
      <c r="B274" s="2" t="str">
        <f>+Taxonomia!C273</f>
        <v xml:space="preserve">AUXILIO DE TRANSPORTE                             </v>
      </c>
      <c r="C274" s="116">
        <f>IFERROR(VLOOKUP(A274,Balances!$A$2:$F$1502,6,0),0)</f>
        <v>425816</v>
      </c>
      <c r="D274" s="117">
        <f>IFERROR(VLOOKUP(A274,Balances!$G$3:$L$692,6,0),0)</f>
        <v>851632</v>
      </c>
    </row>
    <row r="275" spans="1:4" x14ac:dyDescent="0.25">
      <c r="A275" s="2">
        <f>+Taxonomia!B274</f>
        <v>520530</v>
      </c>
      <c r="B275" s="2" t="str">
        <f>+Taxonomia!C274</f>
        <v xml:space="preserve">CESANTIAS                                         </v>
      </c>
      <c r="C275" s="116">
        <f>IFERROR(VLOOKUP(A275,Balances!$A$2:$F$1502,6,0),0)</f>
        <v>9266016</v>
      </c>
      <c r="D275" s="117">
        <f>IFERROR(VLOOKUP(A275,Balances!$G$3:$L$692,6,0),0)</f>
        <v>12432348</v>
      </c>
    </row>
    <row r="276" spans="1:4" x14ac:dyDescent="0.25">
      <c r="A276" s="2">
        <f>+Taxonomia!B275</f>
        <v>520533</v>
      </c>
      <c r="B276" s="2" t="str">
        <f>+Taxonomia!C275</f>
        <v xml:space="preserve">INTERESES SOBRE CESANTIAS                         </v>
      </c>
      <c r="C276" s="116">
        <f>IFERROR(VLOOKUP(A276,Balances!$A$2:$F$1502,6,0),0)</f>
        <v>92654</v>
      </c>
      <c r="D276" s="117">
        <f>IFERROR(VLOOKUP(A276,Balances!$G$3:$L$692,6,0),0)</f>
        <v>124312</v>
      </c>
    </row>
    <row r="277" spans="1:4" x14ac:dyDescent="0.25">
      <c r="A277" s="2">
        <f>+Taxonomia!B276</f>
        <v>520536</v>
      </c>
      <c r="B277" s="2" t="str">
        <f>+Taxonomia!C276</f>
        <v xml:space="preserve">PRIMA DE SERVICIOS                                </v>
      </c>
      <c r="C277" s="116">
        <f>IFERROR(VLOOKUP(A277,Balances!$A$2:$F$1502,6,0),0)</f>
        <v>9266016</v>
      </c>
      <c r="D277" s="117">
        <f>IFERROR(VLOOKUP(A277,Balances!$G$3:$L$692,6,0),0)</f>
        <v>12432348</v>
      </c>
    </row>
    <row r="278" spans="1:4" x14ac:dyDescent="0.25">
      <c r="A278" s="2">
        <f>+Taxonomia!B277</f>
        <v>520539</v>
      </c>
      <c r="B278" s="2" t="str">
        <f>+Taxonomia!C277</f>
        <v xml:space="preserve">VACACIONES                                        </v>
      </c>
      <c r="C278" s="116">
        <f>IFERROR(VLOOKUP(A278,Balances!$A$2:$F$1502,6,0),0)</f>
        <v>4620812</v>
      </c>
      <c r="D278" s="117">
        <f>IFERROR(VLOOKUP(A278,Balances!$G$3:$L$692,6,0),0)</f>
        <v>6188120</v>
      </c>
    </row>
    <row r="279" spans="1:4" x14ac:dyDescent="0.25">
      <c r="A279" s="2">
        <f>+Taxonomia!B278</f>
        <v>520545</v>
      </c>
      <c r="B279" s="2" t="str">
        <f>+Taxonomia!C278</f>
        <v xml:space="preserve">AUXILIOS                                          </v>
      </c>
      <c r="C279" s="116">
        <f>IFERROR(VLOOKUP(A279,Balances!$A$2:$F$1502,6,0),0)</f>
        <v>72000</v>
      </c>
      <c r="D279" s="117">
        <f>IFERROR(VLOOKUP(A279,Balances!$G$3:$L$692,6,0),0)</f>
        <v>1264000</v>
      </c>
    </row>
    <row r="280" spans="1:4" x14ac:dyDescent="0.25">
      <c r="A280" s="2">
        <f>+Taxonomia!B279</f>
        <v>520568</v>
      </c>
      <c r="B280" s="2" t="str">
        <f>+Taxonomia!C279</f>
        <v>APORTES A ADMINISTRADORAS DE RIESGOS PROFESIONALES</v>
      </c>
      <c r="C280" s="116">
        <f>IFERROR(VLOOKUP(A280,Balances!$A$2:$F$1502,6,0),0)</f>
        <v>1586400</v>
      </c>
      <c r="D280" s="117">
        <f>IFERROR(VLOOKUP(A280,Balances!$G$3:$L$692,6,0),0)</f>
        <v>2529134</v>
      </c>
    </row>
    <row r="281" spans="1:4" x14ac:dyDescent="0.25">
      <c r="A281" s="2">
        <f>+Taxonomia!B280</f>
        <v>520569</v>
      </c>
      <c r="B281" s="2" t="str">
        <f>+Taxonomia!C280</f>
        <v xml:space="preserve">APORTES SALUD                                     </v>
      </c>
      <c r="C281" s="116">
        <f>IFERROR(VLOOKUP(A281,Balances!$A$2:$F$1502,6,0),0)</f>
        <v>3861800</v>
      </c>
      <c r="D281" s="117">
        <f>IFERROR(VLOOKUP(A281,Balances!$G$3:$L$692,6,0),0)</f>
        <v>5984800</v>
      </c>
    </row>
    <row r="282" spans="1:4" x14ac:dyDescent="0.25">
      <c r="A282" s="2">
        <f>+Taxonomia!B281</f>
        <v>520570</v>
      </c>
      <c r="B282" s="2" t="str">
        <f>+Taxonomia!C281</f>
        <v xml:space="preserve">APORTES A FONDOS DE PENSIONES Y/O CESANTIAS       </v>
      </c>
      <c r="C282" s="116">
        <f>IFERROR(VLOOKUP(A282,Balances!$A$2:$F$1502,6,0),0)</f>
        <v>7841600</v>
      </c>
      <c r="D282" s="117">
        <f>IFERROR(VLOOKUP(A282,Balances!$G$3:$L$692,6,0),0)</f>
        <v>12551400</v>
      </c>
    </row>
    <row r="283" spans="1:4" x14ac:dyDescent="0.25">
      <c r="A283" s="2">
        <f>+Taxonomia!B282</f>
        <v>520572</v>
      </c>
      <c r="B283" s="2" t="str">
        <f>+Taxonomia!C282</f>
        <v xml:space="preserve">APORTES CAJA DE COMPENSACION FAMILIAR             </v>
      </c>
      <c r="C283" s="116">
        <f>IFERROR(VLOOKUP(A283,Balances!$A$2:$F$1502,6,0),0)</f>
        <v>2610200</v>
      </c>
      <c r="D283" s="117">
        <f>IFERROR(VLOOKUP(A283,Balances!$G$3:$L$692,6,0),0)</f>
        <v>4131734</v>
      </c>
    </row>
    <row r="284" spans="1:4" x14ac:dyDescent="0.25">
      <c r="A284" s="2">
        <f>+Taxonomia!B283</f>
        <v>520575</v>
      </c>
      <c r="B284" s="2" t="str">
        <f>+Taxonomia!C283</f>
        <v xml:space="preserve">APORTES AL I.C.B.F.                               </v>
      </c>
      <c r="C284" s="116">
        <f>IFERROR(VLOOKUP(A284,Balances!$A$2:$F$1502,6,0),0)</f>
        <v>1367000</v>
      </c>
      <c r="D284" s="117">
        <f>IFERROR(VLOOKUP(A284,Balances!$G$3:$L$692,6,0),0)</f>
        <v>2113000</v>
      </c>
    </row>
    <row r="285" spans="1:4" x14ac:dyDescent="0.25">
      <c r="A285" s="2">
        <f>+Taxonomia!B284</f>
        <v>520578</v>
      </c>
      <c r="B285" s="2" t="str">
        <f>+Taxonomia!C284</f>
        <v xml:space="preserve">APORTES AL SENA                                   </v>
      </c>
      <c r="C285" s="116">
        <f>IFERROR(VLOOKUP(A285,Balances!$A$2:$F$1502,6,0),0)</f>
        <v>911400</v>
      </c>
      <c r="D285" s="117">
        <f>IFERROR(VLOOKUP(A285,Balances!$G$3:$L$692,6,0),0)</f>
        <v>1408800</v>
      </c>
    </row>
    <row r="286" spans="1:4" x14ac:dyDescent="0.25">
      <c r="A286" s="2">
        <f>+Taxonomia!B285</f>
        <v>520584</v>
      </c>
      <c r="B286" s="2" t="str">
        <f>+Taxonomia!C285</f>
        <v xml:space="preserve">GASTOS MEDICOS Y DROGAS                           </v>
      </c>
      <c r="C286" s="116">
        <f>IFERROR(VLOOKUP(A286,Balances!$A$2:$F$1502,6,0),0)</f>
        <v>1386616</v>
      </c>
      <c r="D286" s="117">
        <f>IFERROR(VLOOKUP(A286,Balances!$G$3:$L$692,6,0),0)</f>
        <v>2773232</v>
      </c>
    </row>
    <row r="287" spans="1:4" x14ac:dyDescent="0.25">
      <c r="A287" s="2">
        <f>+Taxonomia!B286</f>
        <v>5220</v>
      </c>
      <c r="B287" s="2" t="str">
        <f>+Taxonomia!C286</f>
        <v xml:space="preserve">SERVICIOS                                         </v>
      </c>
      <c r="C287" s="116">
        <f>IFERROR(VLOOKUP(A287,Balances!$A$2:$F$1502,6,0),0)</f>
        <v>1166464</v>
      </c>
      <c r="D287" s="117">
        <f>IFERROR(VLOOKUP(A287,Balances!$G$3:$L$692,6,0),0)</f>
        <v>2332928</v>
      </c>
    </row>
    <row r="288" spans="1:4" x14ac:dyDescent="0.25">
      <c r="A288" s="2">
        <f>+Taxonomia!B287</f>
        <v>522025</v>
      </c>
      <c r="B288" s="2" t="str">
        <f>+Taxonomia!C287</f>
        <v xml:space="preserve">EQUIPO DE COMPUTACION Y COMUNICACION              </v>
      </c>
      <c r="C288" s="116">
        <f>IFERROR(VLOOKUP(A288,Balances!$A$2:$F$1502,6,0),0)</f>
        <v>1166464</v>
      </c>
      <c r="D288" s="117">
        <f>IFERROR(VLOOKUP(A288,Balances!$G$3:$L$692,6,0),0)</f>
        <v>2332928</v>
      </c>
    </row>
    <row r="289" spans="1:4" x14ac:dyDescent="0.25">
      <c r="A289" s="2">
        <f>+Taxonomia!B288</f>
        <v>5235</v>
      </c>
      <c r="B289" s="2" t="str">
        <f>+Taxonomia!C288</f>
        <v xml:space="preserve">SERVICIOS                                         </v>
      </c>
      <c r="C289" s="116">
        <f>IFERROR(VLOOKUP(A289,Balances!$A$2:$F$1502,6,0),0)</f>
        <v>6462864</v>
      </c>
      <c r="D289" s="117">
        <f>IFERROR(VLOOKUP(A289,Balances!$G$3:$L$692,6,0),0)</f>
        <v>15236598</v>
      </c>
    </row>
    <row r="290" spans="1:4" x14ac:dyDescent="0.25">
      <c r="A290" s="2">
        <f>+Taxonomia!B289</f>
        <v>523505</v>
      </c>
      <c r="B290" s="2" t="str">
        <f>+Taxonomia!C289</f>
        <v xml:space="preserve">ASEO Y VIGILANCIA                                 </v>
      </c>
      <c r="C290" s="116">
        <f>IFERROR(VLOOKUP(A290,Balances!$A$2:$F$1502,6,0),0)</f>
        <v>368558</v>
      </c>
      <c r="D290" s="117">
        <f>IFERROR(VLOOKUP(A290,Balances!$G$3:$L$692,6,0),0)</f>
        <v>733932</v>
      </c>
    </row>
    <row r="291" spans="1:4" x14ac:dyDescent="0.25">
      <c r="A291" s="2">
        <f>+Taxonomia!B290</f>
        <v>523525</v>
      </c>
      <c r="B291" s="2" t="str">
        <f>+Taxonomia!C290</f>
        <v xml:space="preserve">ACUEDUCTO Y ALCANTARILLADO                        </v>
      </c>
      <c r="C291" s="116">
        <f>IFERROR(VLOOKUP(A291,Balances!$A$2:$F$1502,6,0),0)</f>
        <v>0</v>
      </c>
      <c r="D291" s="117">
        <f>IFERROR(VLOOKUP(A291,Balances!$G$3:$L$692,6,0),0)</f>
        <v>180050</v>
      </c>
    </row>
    <row r="292" spans="1:4" x14ac:dyDescent="0.25">
      <c r="A292" s="2">
        <f>+Taxonomia!B291</f>
        <v>523530</v>
      </c>
      <c r="B292" s="2" t="str">
        <f>+Taxonomia!C291</f>
        <v xml:space="preserve">ENERGIA ELECTRICA                                 </v>
      </c>
      <c r="C292" s="116">
        <f>IFERROR(VLOOKUP(A292,Balances!$A$2:$F$1502,6,0),0)</f>
        <v>168678</v>
      </c>
      <c r="D292" s="117">
        <f>IFERROR(VLOOKUP(A292,Balances!$G$3:$L$692,6,0),0)</f>
        <v>482196</v>
      </c>
    </row>
    <row r="293" spans="1:4" x14ac:dyDescent="0.25">
      <c r="A293" s="2">
        <f>+Taxonomia!B292</f>
        <v>523535</v>
      </c>
      <c r="B293" s="2" t="str">
        <f>+Taxonomia!C292</f>
        <v xml:space="preserve">TELEFONO                                          </v>
      </c>
      <c r="C293" s="116">
        <f>IFERROR(VLOOKUP(A293,Balances!$A$2:$F$1502,6,0),0)</f>
        <v>975404</v>
      </c>
      <c r="D293" s="117">
        <f>IFERROR(VLOOKUP(A293,Balances!$G$3:$L$692,6,0),0)</f>
        <v>1950922</v>
      </c>
    </row>
    <row r="294" spans="1:4" x14ac:dyDescent="0.25">
      <c r="A294" s="2">
        <f>+Taxonomia!B293</f>
        <v>523550</v>
      </c>
      <c r="B294" s="2" t="str">
        <f>+Taxonomia!C293</f>
        <v xml:space="preserve">TRANSPORTE FLETES Y ACARREOS                      </v>
      </c>
      <c r="C294" s="116">
        <f>IFERROR(VLOOKUP(A294,Balances!$A$2:$F$1502,6,0),0)</f>
        <v>352276</v>
      </c>
      <c r="D294" s="117">
        <f>IFERROR(VLOOKUP(A294,Balances!$G$3:$L$692,6,0),0)</f>
        <v>2688736</v>
      </c>
    </row>
    <row r="295" spans="1:4" x14ac:dyDescent="0.25">
      <c r="A295" s="2">
        <f>+Taxonomia!B294</f>
        <v>523560</v>
      </c>
      <c r="B295" s="2" t="str">
        <f>+Taxonomia!C294</f>
        <v xml:space="preserve">PROPAGANDA PUBLICIDAD Y PROMOCION                 </v>
      </c>
      <c r="C295" s="116">
        <f>IFERROR(VLOOKUP(A295,Balances!$A$2:$F$1502,6,0),0)</f>
        <v>4450502</v>
      </c>
      <c r="D295" s="117">
        <f>IFERROR(VLOOKUP(A295,Balances!$G$3:$L$692,6,0),0)</f>
        <v>8901004</v>
      </c>
    </row>
    <row r="296" spans="1:4" x14ac:dyDescent="0.25">
      <c r="A296" s="2">
        <f>+Taxonomia!B295</f>
        <v>523561</v>
      </c>
      <c r="B296" s="2" t="str">
        <f>+Taxonomia!C295</f>
        <v xml:space="preserve">INTERMEDIACION ADUANERA                           </v>
      </c>
      <c r="C296" s="116">
        <f>IFERROR(VLOOKUP(A296,Balances!$A$2:$F$1502,6,0),0)</f>
        <v>0</v>
      </c>
      <c r="D296" s="117">
        <f>IFERROR(VLOOKUP(A296,Balances!$G$3:$L$692,6,0),0)</f>
        <v>0</v>
      </c>
    </row>
    <row r="297" spans="1:4" x14ac:dyDescent="0.25">
      <c r="A297" s="2">
        <f>+Taxonomia!B296</f>
        <v>523595</v>
      </c>
      <c r="B297" s="2" t="str">
        <f>+Taxonomia!C296</f>
        <v xml:space="preserve">SERVICIOS                                         </v>
      </c>
      <c r="C297" s="116">
        <f>IFERROR(VLOOKUP(A297,Balances!$A$2:$F$1502,6,0),0)</f>
        <v>147446</v>
      </c>
      <c r="D297" s="117">
        <f>IFERROR(VLOOKUP(A297,Balances!$G$3:$L$692,6,0),0)</f>
        <v>299758</v>
      </c>
    </row>
    <row r="298" spans="1:4" x14ac:dyDescent="0.25">
      <c r="A298" s="2">
        <f>+Taxonomia!B297</f>
        <v>5245</v>
      </c>
      <c r="B298" s="2" t="str">
        <f>+Taxonomia!C297</f>
        <v xml:space="preserve">MANTENIMIENTO Y REPARACIONES                      </v>
      </c>
      <c r="C298" s="116">
        <f>IFERROR(VLOOKUP(A298,Balances!$A$2:$F$1502,6,0),0)</f>
        <v>0</v>
      </c>
      <c r="D298" s="117">
        <f>IFERROR(VLOOKUP(A298,Balances!$G$3:$L$692,6,0),0)</f>
        <v>0</v>
      </c>
    </row>
    <row r="299" spans="1:4" x14ac:dyDescent="0.25">
      <c r="A299" s="2">
        <f>+Taxonomia!B298</f>
        <v>524525</v>
      </c>
      <c r="B299" s="2" t="str">
        <f>+Taxonomia!C298</f>
        <v xml:space="preserve">EQUIPO DE COMPUTACION Y COMUNICACION              </v>
      </c>
      <c r="C299" s="116">
        <f>IFERROR(VLOOKUP(A299,Balances!$A$2:$F$1502,6,0),0)</f>
        <v>0</v>
      </c>
      <c r="D299" s="117">
        <f>IFERROR(VLOOKUP(A299,Balances!$G$3:$L$692,6,0),0)</f>
        <v>0</v>
      </c>
    </row>
    <row r="300" spans="1:4" x14ac:dyDescent="0.25">
      <c r="A300" s="2">
        <f>+Taxonomia!B299</f>
        <v>5255</v>
      </c>
      <c r="B300" s="2" t="str">
        <f>+Taxonomia!C299</f>
        <v xml:space="preserve">GASTOS DE VIAJES                                  </v>
      </c>
      <c r="C300" s="116">
        <f>IFERROR(VLOOKUP(A300,Balances!$A$2:$F$1502,6,0),0)</f>
        <v>357480</v>
      </c>
      <c r="D300" s="117">
        <f>IFERROR(VLOOKUP(A300,Balances!$G$3:$L$692,6,0),0)</f>
        <v>357480</v>
      </c>
    </row>
    <row r="301" spans="1:4" x14ac:dyDescent="0.25">
      <c r="A301" s="2">
        <f>+Taxonomia!B300</f>
        <v>525505</v>
      </c>
      <c r="B301" s="2" t="str">
        <f>+Taxonomia!C300</f>
        <v xml:space="preserve">ALOJAMIENTO Y MANUTENCION                         </v>
      </c>
      <c r="C301" s="116">
        <f>IFERROR(VLOOKUP(A301,Balances!$A$2:$F$1502,6,0),0)</f>
        <v>0</v>
      </c>
      <c r="D301" s="117">
        <f>IFERROR(VLOOKUP(A301,Balances!$G$3:$L$692,6,0),0)</f>
        <v>0</v>
      </c>
    </row>
    <row r="302" spans="1:4" x14ac:dyDescent="0.25">
      <c r="A302" s="2">
        <f>+Taxonomia!B301</f>
        <v>525515</v>
      </c>
      <c r="B302" s="2" t="str">
        <f>+Taxonomia!C301</f>
        <v xml:space="preserve">PASAJES AEREOS                                    </v>
      </c>
      <c r="C302" s="116">
        <f>IFERROR(VLOOKUP(A302,Balances!$A$2:$F$1502,6,0),0)</f>
        <v>357480</v>
      </c>
      <c r="D302" s="117">
        <f>IFERROR(VLOOKUP(A302,Balances!$G$3:$L$692,6,0),0)</f>
        <v>357480</v>
      </c>
    </row>
    <row r="303" spans="1:4" x14ac:dyDescent="0.25">
      <c r="A303" s="2">
        <f>+Taxonomia!B302</f>
        <v>5295</v>
      </c>
      <c r="B303" s="2" t="str">
        <f>+Taxonomia!C302</f>
        <v xml:space="preserve">DIVERSOS                                          </v>
      </c>
      <c r="C303" s="116">
        <f>IFERROR(VLOOKUP(A303,Balances!$A$2:$F$1502,6,0),0)</f>
        <v>91200</v>
      </c>
      <c r="D303" s="117">
        <f>IFERROR(VLOOKUP(A303,Balances!$G$3:$L$692,6,0),0)</f>
        <v>167000</v>
      </c>
    </row>
    <row r="304" spans="1:4" x14ac:dyDescent="0.25">
      <c r="A304" s="2">
        <f>+Taxonomia!B303</f>
        <v>529520</v>
      </c>
      <c r="B304" s="2" t="str">
        <f>+Taxonomia!C303</f>
        <v xml:space="preserve">GASTOS DE REPRESENTACION Y RELACIONES PUBLICAS    </v>
      </c>
      <c r="C304" s="116">
        <f>IFERROR(VLOOKUP(A304,Balances!$A$2:$F$1502,6,0),0)</f>
        <v>0</v>
      </c>
      <c r="D304" s="117">
        <f>IFERROR(VLOOKUP(A304,Balances!$G$3:$L$692,6,0),0)</f>
        <v>0</v>
      </c>
    </row>
    <row r="305" spans="1:4" x14ac:dyDescent="0.25">
      <c r="A305" s="2">
        <f>+Taxonomia!B304</f>
        <v>529540</v>
      </c>
      <c r="B305" s="2" t="str">
        <f>+Taxonomia!C304</f>
        <v xml:space="preserve">ENVASES Y EMPAQUES                                </v>
      </c>
      <c r="C305" s="116">
        <f>IFERROR(VLOOKUP(A305,Balances!$A$2:$F$1502,6,0),0)</f>
        <v>0</v>
      </c>
      <c r="D305" s="117">
        <f>IFERROR(VLOOKUP(A305,Balances!$G$3:$L$692,6,0),0)</f>
        <v>0</v>
      </c>
    </row>
    <row r="306" spans="1:4" x14ac:dyDescent="0.25">
      <c r="A306" s="2">
        <f>+Taxonomia!B305</f>
        <v>529545</v>
      </c>
      <c r="B306" s="2" t="str">
        <f>+Taxonomia!C305</f>
        <v xml:space="preserve">TAXIS Y BUSES                                     </v>
      </c>
      <c r="C306" s="116">
        <f>IFERROR(VLOOKUP(A306,Balances!$A$2:$F$1502,6,0),0)</f>
        <v>0</v>
      </c>
      <c r="D306" s="117">
        <f>IFERROR(VLOOKUP(A306,Balances!$G$3:$L$692,6,0),0)</f>
        <v>57600</v>
      </c>
    </row>
    <row r="307" spans="1:4" x14ac:dyDescent="0.25">
      <c r="A307" s="2">
        <f>+Taxonomia!B306</f>
        <v>529560</v>
      </c>
      <c r="B307" s="2" t="str">
        <f>+Taxonomia!C306</f>
        <v xml:space="preserve">CASINO Y RESTAURANTE                              </v>
      </c>
      <c r="C307" s="116">
        <f>IFERROR(VLOOKUP(A307,Balances!$A$2:$F$1502,6,0),0)</f>
        <v>0</v>
      </c>
      <c r="D307" s="117">
        <f>IFERROR(VLOOKUP(A307,Balances!$G$3:$L$692,6,0),0)</f>
        <v>0</v>
      </c>
    </row>
    <row r="308" spans="1:4" x14ac:dyDescent="0.25">
      <c r="A308" s="2">
        <f>+Taxonomia!B307</f>
        <v>529565</v>
      </c>
      <c r="B308" s="2" t="str">
        <f>+Taxonomia!C307</f>
        <v xml:space="preserve">PARQUEADEROS                                      </v>
      </c>
      <c r="C308" s="116">
        <f>IFERROR(VLOOKUP(A308,Balances!$A$2:$F$1502,6,0),0)</f>
        <v>12000</v>
      </c>
      <c r="D308" s="117">
        <f>IFERROR(VLOOKUP(A308,Balances!$G$3:$L$692,6,0),0)</f>
        <v>12000</v>
      </c>
    </row>
    <row r="309" spans="1:4" x14ac:dyDescent="0.25">
      <c r="A309" s="2">
        <f>+Taxonomia!B308</f>
        <v>529566</v>
      </c>
      <c r="B309" s="2" t="str">
        <f>+Taxonomia!C308</f>
        <v xml:space="preserve">PEAJES                                            </v>
      </c>
      <c r="C309" s="116">
        <f>IFERROR(VLOOKUP(A309,Balances!$A$2:$F$1502,6,0),0)</f>
        <v>79200</v>
      </c>
      <c r="D309" s="117">
        <f>IFERROR(VLOOKUP(A309,Balances!$G$3:$L$692,6,0),0)</f>
        <v>97400</v>
      </c>
    </row>
    <row r="310" spans="1:4" x14ac:dyDescent="0.25">
      <c r="A310" s="2">
        <f>+Taxonomia!B309</f>
        <v>53</v>
      </c>
      <c r="B310" s="2" t="str">
        <f>+Taxonomia!C309</f>
        <v xml:space="preserve">NO OPERACIONALLES                                 </v>
      </c>
      <c r="C310" s="116">
        <f>IFERROR(VLOOKUP(A310,Balances!$A$2:$F$1502,6,0),0)</f>
        <v>11922228.52</v>
      </c>
      <c r="D310" s="117">
        <f>IFERROR(VLOOKUP(A310,Balances!$G$3:$L$692,6,0),0)</f>
        <v>30685042.940000001</v>
      </c>
    </row>
    <row r="311" spans="1:4" x14ac:dyDescent="0.25">
      <c r="A311" s="2">
        <f>+Taxonomia!B310</f>
        <v>5305</v>
      </c>
      <c r="B311" s="2" t="str">
        <f>+Taxonomia!C310</f>
        <v xml:space="preserve">FINANCIEROS                                       </v>
      </c>
      <c r="C311" s="116">
        <f>IFERROR(VLOOKUP(A311,Balances!$A$2:$F$1502,6,0),0)</f>
        <v>11922228.52</v>
      </c>
      <c r="D311" s="117">
        <f>IFERROR(VLOOKUP(A311,Balances!$G$3:$L$692,6,0),0)</f>
        <v>30555330.940000001</v>
      </c>
    </row>
    <row r="312" spans="1:4" x14ac:dyDescent="0.25">
      <c r="A312" s="2">
        <f>+Taxonomia!B311</f>
        <v>530505</v>
      </c>
      <c r="B312" s="2" t="str">
        <f>+Taxonomia!C311</f>
        <v xml:space="preserve">GASTOS BANCARIOS                                  </v>
      </c>
      <c r="C312" s="116">
        <f>IFERROR(VLOOKUP(A312,Balances!$A$2:$F$1502,6,0),0)</f>
        <v>593939.6</v>
      </c>
      <c r="D312" s="117">
        <f>IFERROR(VLOOKUP(A312,Balances!$G$3:$L$692,6,0),0)</f>
        <v>1003439.2</v>
      </c>
    </row>
    <row r="313" spans="1:4" x14ac:dyDescent="0.25">
      <c r="A313" s="2">
        <f>+Taxonomia!B312</f>
        <v>530515</v>
      </c>
      <c r="B313" s="2" t="str">
        <f>+Taxonomia!C312</f>
        <v xml:space="preserve">COMISIONES                                        </v>
      </c>
      <c r="C313" s="116">
        <f>IFERROR(VLOOKUP(A313,Balances!$A$2:$F$1502,6,0),0)</f>
        <v>1364500</v>
      </c>
      <c r="D313" s="117">
        <f>IFERROR(VLOOKUP(A313,Balances!$G$3:$L$692,6,0),0)</f>
        <v>2887944.5</v>
      </c>
    </row>
    <row r="314" spans="1:4" x14ac:dyDescent="0.25">
      <c r="A314" s="2">
        <f>+Taxonomia!B313</f>
        <v>530520</v>
      </c>
      <c r="B314" s="2" t="str">
        <f>+Taxonomia!C313</f>
        <v xml:space="preserve">INTERESES                                         </v>
      </c>
      <c r="C314" s="116">
        <f>IFERROR(VLOOKUP(A314,Balances!$A$2:$F$1502,6,0),0)</f>
        <v>1200302</v>
      </c>
      <c r="D314" s="117">
        <f>IFERROR(VLOOKUP(A314,Balances!$G$3:$L$692,6,0),0)</f>
        <v>1393030</v>
      </c>
    </row>
    <row r="315" spans="1:4" x14ac:dyDescent="0.25">
      <c r="A315" s="2">
        <f>+Taxonomia!B314</f>
        <v>530522</v>
      </c>
      <c r="B315" s="2" t="str">
        <f>+Taxonomia!C314</f>
        <v xml:space="preserve">INTERESES PRESUNTOS                               </v>
      </c>
      <c r="C315" s="116">
        <f>IFERROR(VLOOKUP(A315,Balances!$A$2:$F$1502,6,0),0)</f>
        <v>1496700</v>
      </c>
      <c r="D315" s="117">
        <f>IFERROR(VLOOKUP(A315,Balances!$G$3:$L$692,6,0),0)</f>
        <v>2793142</v>
      </c>
    </row>
    <row r="316" spans="1:4" x14ac:dyDescent="0.25">
      <c r="A316" s="2">
        <f>+Taxonomia!B315</f>
        <v>530525</v>
      </c>
      <c r="B316" s="2" t="str">
        <f>+Taxonomia!C315</f>
        <v xml:space="preserve">DIFERENCIA EN CAMBIO                              </v>
      </c>
      <c r="C316" s="116">
        <f>IFERROR(VLOOKUP(A316,Balances!$A$2:$F$1502,6,0),0)</f>
        <v>1492052.84</v>
      </c>
      <c r="D316" s="117">
        <f>IFERROR(VLOOKUP(A316,Balances!$G$3:$L$692,6,0),0)</f>
        <v>11454613.66</v>
      </c>
    </row>
    <row r="317" spans="1:4" x14ac:dyDescent="0.25">
      <c r="A317" s="2">
        <f>+Taxonomia!B316</f>
        <v>530530</v>
      </c>
      <c r="B317" s="2" t="str">
        <f>+Taxonomia!C316</f>
        <v xml:space="preserve">GASTOS EN NEGOCIACION CERTIFICADOS DE CAMBIO      </v>
      </c>
      <c r="C317" s="116">
        <f>IFERROR(VLOOKUP(A317,Balances!$A$2:$F$1502,6,0),0)</f>
        <v>0</v>
      </c>
      <c r="D317" s="117">
        <f>IFERROR(VLOOKUP(A317,Balances!$G$3:$L$692,6,0),0)</f>
        <v>0</v>
      </c>
    </row>
    <row r="318" spans="1:4" x14ac:dyDescent="0.25">
      <c r="A318" s="2">
        <f>+Taxonomia!B317</f>
        <v>530555</v>
      </c>
      <c r="B318" s="2" t="str">
        <f>+Taxonomia!C317</f>
        <v xml:space="preserve">CONTRIBUCION 4X MIL                               </v>
      </c>
      <c r="C318" s="116">
        <f>IFERROR(VLOOKUP(A318,Balances!$A$2:$F$1502,6,0),0)</f>
        <v>5774734.0800000001</v>
      </c>
      <c r="D318" s="117">
        <f>IFERROR(VLOOKUP(A318,Balances!$G$3:$L$692,6,0),0)</f>
        <v>11023161.58</v>
      </c>
    </row>
    <row r="319" spans="1:4" x14ac:dyDescent="0.25">
      <c r="A319" s="2">
        <f>+Taxonomia!B318</f>
        <v>5315</v>
      </c>
      <c r="B319" s="2" t="str">
        <f>+Taxonomia!C318</f>
        <v xml:space="preserve">GASTOS EXTRAORDINARIOS                            </v>
      </c>
      <c r="C319" s="116">
        <f>IFERROR(VLOOKUP(A319,Balances!$A$2:$F$1502,6,0),0)</f>
        <v>0</v>
      </c>
      <c r="D319" s="117">
        <f>IFERROR(VLOOKUP(A319,Balances!$G$3:$L$692,6,0),0)</f>
        <v>0</v>
      </c>
    </row>
    <row r="320" spans="1:4" x14ac:dyDescent="0.25">
      <c r="A320" s="2">
        <f>+Taxonomia!B319</f>
        <v>531510</v>
      </c>
      <c r="B320" s="2" t="str">
        <f>+Taxonomia!C319</f>
        <v xml:space="preserve">ACTIVIDADES CULTURALES Y CIVICAS                  </v>
      </c>
      <c r="C320" s="116">
        <f>IFERROR(VLOOKUP(A320,Balances!$A$2:$F$1502,6,0),0)</f>
        <v>0</v>
      </c>
      <c r="D320" s="117">
        <f>IFERROR(VLOOKUP(A320,Balances!$G$3:$L$692,6,0),0)</f>
        <v>0</v>
      </c>
    </row>
    <row r="321" spans="1:4" x14ac:dyDescent="0.25">
      <c r="A321" s="2">
        <f>+Taxonomia!B320</f>
        <v>531520</v>
      </c>
      <c r="B321" s="2" t="str">
        <f>+Taxonomia!C320</f>
        <v xml:space="preserve">IMPUESTOS ASUMIDOS                                </v>
      </c>
      <c r="C321" s="116">
        <f>IFERROR(VLOOKUP(A321,Balances!$A$2:$F$1502,6,0),0)</f>
        <v>0</v>
      </c>
      <c r="D321" s="117">
        <f>IFERROR(VLOOKUP(A321,Balances!$G$3:$L$692,6,0),0)</f>
        <v>0</v>
      </c>
    </row>
    <row r="322" spans="1:4" x14ac:dyDescent="0.25">
      <c r="A322" s="2">
        <f>+Taxonomia!B321</f>
        <v>5395</v>
      </c>
      <c r="B322" s="2" t="str">
        <f>+Taxonomia!C321</f>
        <v xml:space="preserve">GASTOS DIVERSOS                                   </v>
      </c>
      <c r="C322" s="116">
        <f>IFERROR(VLOOKUP(A322,Balances!$A$2:$F$1502,6,0),0)</f>
        <v>0</v>
      </c>
      <c r="D322" s="117">
        <f>IFERROR(VLOOKUP(A322,Balances!$G$3:$L$692,6,0),0)</f>
        <v>129712</v>
      </c>
    </row>
    <row r="323" spans="1:4" x14ac:dyDescent="0.25">
      <c r="A323" s="2">
        <f>+Taxonomia!B322</f>
        <v>539515</v>
      </c>
      <c r="B323" s="2" t="str">
        <f>+Taxonomia!C322</f>
        <v xml:space="preserve">GASTOS NO DEDUCIBLES                              </v>
      </c>
      <c r="C323" s="116">
        <f>IFERROR(VLOOKUP(A323,Balances!$A$2:$F$1502,6,0),0)</f>
        <v>0</v>
      </c>
      <c r="D323" s="117">
        <f>IFERROR(VLOOKUP(A323,Balances!$G$3:$L$692,6,0),0)</f>
        <v>129712</v>
      </c>
    </row>
    <row r="324" spans="1:4" x14ac:dyDescent="0.25">
      <c r="A324" s="2">
        <f>+Taxonomia!B323</f>
        <v>539520</v>
      </c>
      <c r="B324" s="2" t="str">
        <f>+Taxonomia!C323</f>
        <v xml:space="preserve">MULTAS SANCIONES Y LITIGIOS                       </v>
      </c>
      <c r="C324" s="116">
        <f>IFERROR(VLOOKUP(A324,Balances!$A$2:$F$1502,6,0),0)</f>
        <v>0</v>
      </c>
      <c r="D324" s="117">
        <f>IFERROR(VLOOKUP(A324,Balances!$G$3:$L$692,6,0),0)</f>
        <v>0</v>
      </c>
    </row>
    <row r="325" spans="1:4" x14ac:dyDescent="0.25">
      <c r="A325" s="2">
        <f>+Taxonomia!B324</f>
        <v>54</v>
      </c>
      <c r="B325" s="2" t="str">
        <f>+Taxonomia!C324</f>
        <v xml:space="preserve">IMPUESTO DE RENTA Y COMPLEMENTARIOS               </v>
      </c>
      <c r="C325" s="116">
        <f>IFERROR(VLOOKUP(A325,Balances!$A$2:$F$1502,6,0),0)</f>
        <v>0</v>
      </c>
      <c r="D325" s="117">
        <f>IFERROR(VLOOKUP(A325,Balances!$G$3:$L$692,6,0),0)</f>
        <v>0</v>
      </c>
    </row>
    <row r="326" spans="1:4" x14ac:dyDescent="0.25">
      <c r="A326" s="2">
        <f>+Taxonomia!B325</f>
        <v>5405</v>
      </c>
      <c r="B326" s="2" t="str">
        <f>+Taxonomia!C325</f>
        <v xml:space="preserve">IMPUESTO DE RENTA Y COMPLEMENTARIOS               </v>
      </c>
      <c r="C326" s="116">
        <f>IFERROR(VLOOKUP(A326,Balances!$A$2:$F$1502,6,0),0)</f>
        <v>0</v>
      </c>
      <c r="D326" s="117">
        <f>IFERROR(VLOOKUP(A326,Balances!$G$3:$L$692,6,0),0)</f>
        <v>0</v>
      </c>
    </row>
    <row r="327" spans="1:4" x14ac:dyDescent="0.25">
      <c r="A327" s="2">
        <f>+Taxonomia!B326</f>
        <v>540505</v>
      </c>
      <c r="B327" s="2" t="str">
        <f>+Taxonomia!C326</f>
        <v xml:space="preserve">IMPUESTO DE RENTA Y COMPLEMENTARIOS               </v>
      </c>
      <c r="C327" s="116">
        <f>IFERROR(VLOOKUP(A327,Balances!$A$2:$F$1502,6,0),0)</f>
        <v>0</v>
      </c>
      <c r="D327" s="117">
        <f>IFERROR(VLOOKUP(A327,Balances!$G$3:$L$692,6,0),0)</f>
        <v>0</v>
      </c>
    </row>
    <row r="328" spans="1:4" x14ac:dyDescent="0.25">
      <c r="A328" s="2">
        <f>+Taxonomia!B327</f>
        <v>6</v>
      </c>
      <c r="B328" s="2" t="str">
        <f>+Taxonomia!C327</f>
        <v>Costos</v>
      </c>
      <c r="C328" s="116">
        <f>IFERROR(VLOOKUP(A328,Balances!$A$2:$F$1502,6,0),0)</f>
        <v>219321462.36000001</v>
      </c>
      <c r="D328" s="117">
        <f>IFERROR(VLOOKUP(A328,Balances!$G$3:$L$692,6,0),0)</f>
        <v>620064583.08000004</v>
      </c>
    </row>
    <row r="329" spans="1:4" x14ac:dyDescent="0.25">
      <c r="A329" s="2">
        <f>+Taxonomia!B328</f>
        <v>61</v>
      </c>
      <c r="B329" s="2" t="str">
        <f>+Taxonomia!C328</f>
        <v xml:space="preserve">COSTO DE VENTAS Y PRESTACION DE SERVICIOS         </v>
      </c>
      <c r="C329" s="116">
        <f>IFERROR(VLOOKUP(A329,Balances!$A$2:$F$1502,6,0),0)</f>
        <v>96979071.040000007</v>
      </c>
      <c r="D329" s="117">
        <f>IFERROR(VLOOKUP(A329,Balances!$G$3:$L$692,6,0),0)</f>
        <v>302084701.54000002</v>
      </c>
    </row>
    <row r="330" spans="1:4" x14ac:dyDescent="0.25">
      <c r="A330" s="2">
        <f>+Taxonomia!B329</f>
        <v>6120</v>
      </c>
      <c r="B330" s="2" t="str">
        <f>+Taxonomia!C329</f>
        <v xml:space="preserve">INDUSTRIAS MANUFACTURERAS                         </v>
      </c>
      <c r="C330" s="116">
        <f>IFERROR(VLOOKUP(A330,Balances!$A$2:$F$1502,6,0),0)</f>
        <v>4484945.28</v>
      </c>
      <c r="D330" s="117">
        <f>IFERROR(VLOOKUP(A330,Balances!$G$3:$L$692,6,0),0)</f>
        <v>25253044.98</v>
      </c>
    </row>
    <row r="331" spans="1:4" x14ac:dyDescent="0.25">
      <c r="A331" s="2">
        <f>+Taxonomia!B330</f>
        <v>612021</v>
      </c>
      <c r="B331" s="2" t="str">
        <f>+Taxonomia!C330</f>
        <v xml:space="preserve">COST. VENTA PRODUCTO TERMINADO NACIONAL           </v>
      </c>
      <c r="C331" s="116">
        <f>IFERROR(VLOOKUP(A331,Balances!$A$2:$F$1502,6,0),0)</f>
        <v>4484945.28</v>
      </c>
      <c r="D331" s="117">
        <f>IFERROR(VLOOKUP(A331,Balances!$G$3:$L$692,6,0),0)</f>
        <v>21192542.219999999</v>
      </c>
    </row>
    <row r="332" spans="1:4" x14ac:dyDescent="0.25">
      <c r="A332" s="2">
        <f>+Taxonomia!B331</f>
        <v>612065</v>
      </c>
      <c r="B332" s="2" t="str">
        <f>+Taxonomia!C331</f>
        <v xml:space="preserve">FABRICACION DE MAQUINARIA Y EQUIPO                </v>
      </c>
      <c r="C332" s="116">
        <f>IFERROR(VLOOKUP(A332,Balances!$A$2:$F$1502,6,0),0)</f>
        <v>0</v>
      </c>
      <c r="D332" s="117">
        <f>IFERROR(VLOOKUP(A332,Balances!$G$3:$L$692,6,0),0)</f>
        <v>4060502.76</v>
      </c>
    </row>
    <row r="333" spans="1:4" x14ac:dyDescent="0.25">
      <c r="A333" s="2">
        <f>+Taxonomia!B332</f>
        <v>6135</v>
      </c>
      <c r="B333" s="2" t="str">
        <f>+Taxonomia!C332</f>
        <v xml:space="preserve">COMERCIO AL POR MAYOR Y AL POR MENOR              </v>
      </c>
      <c r="C333" s="116">
        <f>IFERROR(VLOOKUP(A333,Balances!$A$2:$F$1502,6,0),0)</f>
        <v>92494125.760000005</v>
      </c>
      <c r="D333" s="117">
        <f>IFERROR(VLOOKUP(A333,Balances!$G$3:$L$692,6,0),0)</f>
        <v>276831656.56</v>
      </c>
    </row>
    <row r="334" spans="1:4" x14ac:dyDescent="0.25">
      <c r="A334" s="2">
        <f>+Taxonomia!B333</f>
        <v>613520</v>
      </c>
      <c r="B334" s="2" t="str">
        <f>+Taxonomia!C333</f>
        <v xml:space="preserve">COST. VENTA MATERIA PRIMA NACIONAL                </v>
      </c>
      <c r="C334" s="116">
        <f>IFERROR(VLOOKUP(A334,Balances!$A$2:$F$1502,6,0),0)</f>
        <v>43020388.119999997</v>
      </c>
      <c r="D334" s="117">
        <f>IFERROR(VLOOKUP(A334,Balances!$G$3:$L$692,6,0),0)</f>
        <v>83996118.879999995</v>
      </c>
    </row>
    <row r="335" spans="1:4" x14ac:dyDescent="0.25">
      <c r="A335" s="2">
        <f>+Taxonomia!B334</f>
        <v>613521</v>
      </c>
      <c r="B335" s="2" t="str">
        <f>+Taxonomia!C334</f>
        <v xml:space="preserve">COST. VENTA MATERIA PRIMA IMPORTADA               </v>
      </c>
      <c r="C335" s="116">
        <f>IFERROR(VLOOKUP(A335,Balances!$A$2:$F$1502,6,0),0)</f>
        <v>49473737.640000001</v>
      </c>
      <c r="D335" s="117">
        <f>IFERROR(VLOOKUP(A335,Balances!$G$3:$L$692,6,0),0)</f>
        <v>192835537.68000001</v>
      </c>
    </row>
    <row r="336" spans="1:4" x14ac:dyDescent="0.25">
      <c r="A336" s="2">
        <f>+Taxonomia!B335</f>
        <v>62</v>
      </c>
      <c r="B336" s="2" t="str">
        <f>+Taxonomia!C335</f>
        <v xml:space="preserve">COMPRAS                                           </v>
      </c>
      <c r="C336" s="116">
        <f>IFERROR(VLOOKUP(A336,Balances!$A$2:$F$1502,6,0),0)</f>
        <v>12681660.140000001</v>
      </c>
      <c r="D336" s="117">
        <f>IFERROR(VLOOKUP(A336,Balances!$G$3:$L$692,6,0),0)</f>
        <v>7947590</v>
      </c>
    </row>
    <row r="337" spans="1:4" x14ac:dyDescent="0.25">
      <c r="A337" s="2">
        <f>+Taxonomia!B336</f>
        <v>6210</v>
      </c>
      <c r="B337" s="2" t="str">
        <f>+Taxonomia!C336</f>
        <v xml:space="preserve">MATERIA PRIMA                                     </v>
      </c>
      <c r="C337" s="116">
        <f>IFERROR(VLOOKUP(A337,Balances!$A$2:$F$1502,6,0),0)</f>
        <v>12681660.140000001</v>
      </c>
      <c r="D337" s="117">
        <f>IFERROR(VLOOKUP(A337,Balances!$G$3:$L$692,6,0),0)</f>
        <v>7947590</v>
      </c>
    </row>
    <row r="338" spans="1:4" x14ac:dyDescent="0.25">
      <c r="A338" s="2">
        <f>+Taxonomia!B337</f>
        <v>621001</v>
      </c>
      <c r="B338" s="2" t="str">
        <f>+Taxonomia!C337</f>
        <v xml:space="preserve">MATERIAS PRIMAS                                   </v>
      </c>
      <c r="C338" s="116">
        <f>IFERROR(VLOOKUP(A338,Balances!$A$2:$F$1502,6,0),0)</f>
        <v>12681660.140000001</v>
      </c>
      <c r="D338" s="117">
        <f>IFERROR(VLOOKUP(A338,Balances!$G$3:$L$692,6,0),0)</f>
        <v>7947590</v>
      </c>
    </row>
    <row r="339" spans="1:4" x14ac:dyDescent="0.25">
      <c r="A339" s="2">
        <f>+Taxonomia!B338</f>
        <v>7</v>
      </c>
      <c r="B339" s="2" t="str">
        <f>+Taxonomia!C338</f>
        <v xml:space="preserve">Costos de produccion </v>
      </c>
      <c r="C339" s="116">
        <f>IFERROR(VLOOKUP(A339,Balances!$A$2:$F$1502,6,0),0)</f>
        <v>545088105.79999995</v>
      </c>
      <c r="D339" s="117">
        <f>IFERROR(VLOOKUP(A339,Balances!$G$3:$L$692,6,0),0)</f>
        <v>1100974903.4000001</v>
      </c>
    </row>
    <row r="340" spans="1:4" x14ac:dyDescent="0.25">
      <c r="A340" s="2">
        <f>+Taxonomia!B339</f>
        <v>72</v>
      </c>
      <c r="B340" s="2" t="str">
        <f>+Taxonomia!C339</f>
        <v xml:space="preserve">MANO DE OBRA DIRECTA                              </v>
      </c>
      <c r="C340" s="116">
        <f>IFERROR(VLOOKUP(A340,Balances!$A$2:$F$1502,6,0),0)</f>
        <v>158779018</v>
      </c>
      <c r="D340" s="117">
        <f>IFERROR(VLOOKUP(A340,Balances!$G$3:$L$692,6,0),0)</f>
        <v>295809664</v>
      </c>
    </row>
    <row r="341" spans="1:4" x14ac:dyDescent="0.25">
      <c r="A341" s="2">
        <f>+Taxonomia!B340</f>
        <v>7205</v>
      </c>
      <c r="B341" s="2" t="str">
        <f>+Taxonomia!C340</f>
        <v xml:space="preserve">GASTOS DE PERSONAL                                </v>
      </c>
      <c r="C341" s="116">
        <f>IFERROR(VLOOKUP(A341,Balances!$A$2:$F$1502,6,0),0)</f>
        <v>142658398</v>
      </c>
      <c r="D341" s="117">
        <f>IFERROR(VLOOKUP(A341,Balances!$G$3:$L$692,6,0),0)</f>
        <v>260258348</v>
      </c>
    </row>
    <row r="342" spans="1:4" x14ac:dyDescent="0.25">
      <c r="A342" s="2">
        <f>+Taxonomia!B341</f>
        <v>720506</v>
      </c>
      <c r="B342" s="2" t="str">
        <f>+Taxonomia!C341</f>
        <v xml:space="preserve">SUELDOS                                           </v>
      </c>
      <c r="C342" s="116">
        <f>IFERROR(VLOOKUP(A342,Balances!$A$2:$F$1502,6,0),0)</f>
        <v>64640492</v>
      </c>
      <c r="D342" s="117">
        <f>IFERROR(VLOOKUP(A342,Balances!$G$3:$L$692,6,0),0)</f>
        <v>133711784</v>
      </c>
    </row>
    <row r="343" spans="1:4" x14ac:dyDescent="0.25">
      <c r="A343" s="2">
        <f>+Taxonomia!B342</f>
        <v>720515</v>
      </c>
      <c r="B343" s="2" t="str">
        <f>+Taxonomia!C342</f>
        <v xml:space="preserve">HORAS EXTRAS Y RECARGOS                           </v>
      </c>
      <c r="C343" s="116">
        <f>IFERROR(VLOOKUP(A343,Balances!$A$2:$F$1502,6,0),0)</f>
        <v>8301878</v>
      </c>
      <c r="D343" s="117">
        <f>IFERROR(VLOOKUP(A343,Balances!$G$3:$L$692,6,0),0)</f>
        <v>10062438</v>
      </c>
    </row>
    <row r="344" spans="1:4" x14ac:dyDescent="0.25">
      <c r="A344" s="2">
        <f>+Taxonomia!B343</f>
        <v>720518</v>
      </c>
      <c r="B344" s="2" t="str">
        <f>+Taxonomia!C343</f>
        <v xml:space="preserve">COMISIONES                                        </v>
      </c>
      <c r="C344" s="116">
        <f>IFERROR(VLOOKUP(A344,Balances!$A$2:$F$1502,6,0),0)</f>
        <v>17373672</v>
      </c>
      <c r="D344" s="117">
        <f>IFERROR(VLOOKUP(A344,Balances!$G$3:$L$692,6,0),0)</f>
        <v>24988584</v>
      </c>
    </row>
    <row r="345" spans="1:4" x14ac:dyDescent="0.25">
      <c r="A345" s="2">
        <f>+Taxonomia!B344</f>
        <v>720524</v>
      </c>
      <c r="B345" s="2" t="str">
        <f>+Taxonomia!C344</f>
        <v xml:space="preserve">INCAPACIDADES                                     </v>
      </c>
      <c r="C345" s="116">
        <f>IFERROR(VLOOKUP(A345,Balances!$A$2:$F$1502,6,0),0)</f>
        <v>2105868</v>
      </c>
      <c r="D345" s="117">
        <f>IFERROR(VLOOKUP(A345,Balances!$G$3:$L$692,6,0),0)</f>
        <v>2105868</v>
      </c>
    </row>
    <row r="346" spans="1:4" x14ac:dyDescent="0.25">
      <c r="A346" s="2">
        <f>+Taxonomia!B345</f>
        <v>720527</v>
      </c>
      <c r="B346" s="2" t="str">
        <f>+Taxonomia!C345</f>
        <v xml:space="preserve">AUXILIO DE TRANSPORTE                             </v>
      </c>
      <c r="C346" s="116">
        <f>IFERROR(VLOOKUP(A346,Balances!$A$2:$F$1502,6,0),0)</f>
        <v>2661350</v>
      </c>
      <c r="D346" s="117">
        <f>IFERROR(VLOOKUP(A346,Balances!$G$3:$L$692,6,0),0)</f>
        <v>5429154</v>
      </c>
    </row>
    <row r="347" spans="1:4" x14ac:dyDescent="0.25">
      <c r="A347" s="2">
        <f>+Taxonomia!B346</f>
        <v>720530</v>
      </c>
      <c r="B347" s="2" t="str">
        <f>+Taxonomia!C346</f>
        <v xml:space="preserve">CESANTIAS                                         </v>
      </c>
      <c r="C347" s="116">
        <f>IFERROR(VLOOKUP(A347,Balances!$A$2:$F$1502,6,0),0)</f>
        <v>10534896</v>
      </c>
      <c r="D347" s="117">
        <f>IFERROR(VLOOKUP(A347,Balances!$G$3:$L$692,6,0),0)</f>
        <v>16665728</v>
      </c>
    </row>
    <row r="348" spans="1:4" x14ac:dyDescent="0.25">
      <c r="A348" s="2">
        <f>+Taxonomia!B347</f>
        <v>720533</v>
      </c>
      <c r="B348" s="2" t="str">
        <f>+Taxonomia!C347</f>
        <v xml:space="preserve">INTERESES SOBRE CESANTIAS                         </v>
      </c>
      <c r="C348" s="116">
        <f>IFERROR(VLOOKUP(A348,Balances!$A$2:$F$1502,6,0),0)</f>
        <v>105334</v>
      </c>
      <c r="D348" s="117">
        <f>IFERROR(VLOOKUP(A348,Balances!$G$3:$L$692,6,0),0)</f>
        <v>166618</v>
      </c>
    </row>
    <row r="349" spans="1:4" x14ac:dyDescent="0.25">
      <c r="A349" s="2">
        <f>+Taxonomia!B348</f>
        <v>720536</v>
      </c>
      <c r="B349" s="2" t="str">
        <f>+Taxonomia!C348</f>
        <v xml:space="preserve">PRIMA DE SERVICIOS                                </v>
      </c>
      <c r="C349" s="116">
        <f>IFERROR(VLOOKUP(A349,Balances!$A$2:$F$1502,6,0),0)</f>
        <v>10534896</v>
      </c>
      <c r="D349" s="117">
        <f>IFERROR(VLOOKUP(A349,Balances!$G$3:$L$692,6,0),0)</f>
        <v>16665728</v>
      </c>
    </row>
    <row r="350" spans="1:4" x14ac:dyDescent="0.25">
      <c r="A350" s="2">
        <f>+Taxonomia!B349</f>
        <v>720539</v>
      </c>
      <c r="B350" s="2" t="str">
        <f>+Taxonomia!C349</f>
        <v xml:space="preserve">VACACIONES                                        </v>
      </c>
      <c r="C350" s="116">
        <f>IFERROR(VLOOKUP(A350,Balances!$A$2:$F$1502,6,0),0)</f>
        <v>5162788</v>
      </c>
      <c r="D350" s="117">
        <f>IFERROR(VLOOKUP(A350,Balances!$G$3:$L$692,6,0),0)</f>
        <v>8116458</v>
      </c>
    </row>
    <row r="351" spans="1:4" x14ac:dyDescent="0.25">
      <c r="A351" s="2">
        <f>+Taxonomia!B350</f>
        <v>720548</v>
      </c>
      <c r="B351" s="2" t="str">
        <f>+Taxonomia!C350</f>
        <v xml:space="preserve">BONIFICACIONES                                    </v>
      </c>
      <c r="C351" s="116">
        <f>IFERROR(VLOOKUP(A351,Balances!$A$2:$F$1502,6,0),0)</f>
        <v>0</v>
      </c>
      <c r="D351" s="117">
        <f>IFERROR(VLOOKUP(A351,Balances!$G$3:$L$692,6,0),0)</f>
        <v>0</v>
      </c>
    </row>
    <row r="352" spans="1:4" x14ac:dyDescent="0.25">
      <c r="A352" s="2">
        <f>+Taxonomia!B351</f>
        <v>720563</v>
      </c>
      <c r="B352" s="2" t="str">
        <f>+Taxonomia!C351</f>
        <v xml:space="preserve">CAPACITACION AL PERSONAL                          </v>
      </c>
      <c r="C352" s="116">
        <f>IFERROR(VLOOKUP(A352,Balances!$A$2:$F$1502,6,0),0)</f>
        <v>0</v>
      </c>
      <c r="D352" s="117">
        <f>IFERROR(VLOOKUP(A352,Balances!$G$3:$L$692,6,0),0)</f>
        <v>1500000</v>
      </c>
    </row>
    <row r="353" spans="1:4" x14ac:dyDescent="0.25">
      <c r="A353" s="2">
        <f>+Taxonomia!B352</f>
        <v>720568</v>
      </c>
      <c r="B353" s="2" t="str">
        <f>+Taxonomia!C352</f>
        <v>APORTES A ADMINISTRADORAS DE RIESGOS PROFESIONALES</v>
      </c>
      <c r="C353" s="116">
        <f>IFERROR(VLOOKUP(A353,Balances!$A$2:$F$1502,6,0),0)</f>
        <v>2201800</v>
      </c>
      <c r="D353" s="117">
        <f>IFERROR(VLOOKUP(A353,Balances!$G$3:$L$692,6,0),0)</f>
        <v>4141132</v>
      </c>
    </row>
    <row r="354" spans="1:4" x14ac:dyDescent="0.25">
      <c r="A354" s="2">
        <f>+Taxonomia!B353</f>
        <v>720569</v>
      </c>
      <c r="B354" s="2" t="str">
        <f>+Taxonomia!C353</f>
        <v xml:space="preserve">APORTES A ENTIDADES PROMOTORAS DE SALUD           </v>
      </c>
      <c r="C354" s="116">
        <f>IFERROR(VLOOKUP(A354,Balances!$A$2:$F$1502,6,0),0)</f>
        <v>2566400</v>
      </c>
      <c r="D354" s="117">
        <f>IFERROR(VLOOKUP(A354,Balances!$G$3:$L$692,6,0),0)</f>
        <v>4284400</v>
      </c>
    </row>
    <row r="355" spans="1:4" x14ac:dyDescent="0.25">
      <c r="A355" s="2">
        <f>+Taxonomia!B354</f>
        <v>720570</v>
      </c>
      <c r="B355" s="2" t="str">
        <f>+Taxonomia!C354</f>
        <v xml:space="preserve">APORTES A FONDOS DE PENSIONES Y/O CESANTIAS       </v>
      </c>
      <c r="C355" s="116">
        <f>IFERROR(VLOOKUP(A355,Balances!$A$2:$F$1502,6,0),0)</f>
        <v>10960000</v>
      </c>
      <c r="D355" s="117">
        <f>IFERROR(VLOOKUP(A355,Balances!$G$3:$L$692,6,0),0)</f>
        <v>20119400</v>
      </c>
    </row>
    <row r="356" spans="1:4" x14ac:dyDescent="0.25">
      <c r="A356" s="2">
        <f>+Taxonomia!B355</f>
        <v>720572</v>
      </c>
      <c r="B356" s="2" t="str">
        <f>+Taxonomia!C355</f>
        <v xml:space="preserve">APORTES CAJA DE COMPENSACION FAMILIAR             </v>
      </c>
      <c r="C356" s="116">
        <f>IFERROR(VLOOKUP(A356,Balances!$A$2:$F$1502,6,0),0)</f>
        <v>3665200</v>
      </c>
      <c r="D356" s="117">
        <f>IFERROR(VLOOKUP(A356,Balances!$G$3:$L$692,6,0),0)</f>
        <v>6822934</v>
      </c>
    </row>
    <row r="357" spans="1:4" x14ac:dyDescent="0.25">
      <c r="A357" s="2">
        <f>+Taxonomia!B356</f>
        <v>720575</v>
      </c>
      <c r="B357" s="2" t="str">
        <f>+Taxonomia!C356</f>
        <v xml:space="preserve">APORTES AL I.C.B.F.                               </v>
      </c>
      <c r="C357" s="116">
        <f>IFERROR(VLOOKUP(A357,Balances!$A$2:$F$1502,6,0),0)</f>
        <v>903600</v>
      </c>
      <c r="D357" s="117">
        <f>IFERROR(VLOOKUP(A357,Balances!$G$3:$L$692,6,0),0)</f>
        <v>1505600</v>
      </c>
    </row>
    <row r="358" spans="1:4" x14ac:dyDescent="0.25">
      <c r="A358" s="2">
        <f>+Taxonomia!B357</f>
        <v>720578</v>
      </c>
      <c r="B358" s="2" t="str">
        <f>+Taxonomia!C357</f>
        <v xml:space="preserve">APORTES AL SENA                                   </v>
      </c>
      <c r="C358" s="116">
        <f>IFERROR(VLOOKUP(A358,Balances!$A$2:$F$1502,6,0),0)</f>
        <v>602400</v>
      </c>
      <c r="D358" s="117">
        <f>IFERROR(VLOOKUP(A358,Balances!$G$3:$L$692,6,0),0)</f>
        <v>1003800</v>
      </c>
    </row>
    <row r="359" spans="1:4" x14ac:dyDescent="0.25">
      <c r="A359" s="2">
        <f>+Taxonomia!B358</f>
        <v>720584</v>
      </c>
      <c r="B359" s="2" t="str">
        <f>+Taxonomia!C358</f>
        <v xml:space="preserve">GASTOS MEDICOS Y DROGAS                           </v>
      </c>
      <c r="C359" s="116">
        <f>IFERROR(VLOOKUP(A359,Balances!$A$2:$F$1502,6,0),0)</f>
        <v>337824</v>
      </c>
      <c r="D359" s="117">
        <f>IFERROR(VLOOKUP(A359,Balances!$G$3:$L$692,6,0),0)</f>
        <v>1575648</v>
      </c>
    </row>
    <row r="360" spans="1:4" x14ac:dyDescent="0.25">
      <c r="A360" s="2">
        <f>+Taxonomia!B359</f>
        <v>720597</v>
      </c>
      <c r="B360" s="2" t="str">
        <f>+Taxonomia!C359</f>
        <v xml:space="preserve">APOYO DE SOSTENIMIENTO                            </v>
      </c>
      <c r="C360" s="116">
        <f>IFERROR(VLOOKUP(A360,Balances!$A$2:$F$1502,6,0),0)</f>
        <v>0</v>
      </c>
      <c r="D360" s="117">
        <f>IFERROR(VLOOKUP(A360,Balances!$G$3:$L$692,6,0),0)</f>
        <v>1393074</v>
      </c>
    </row>
    <row r="361" spans="1:4" x14ac:dyDescent="0.25">
      <c r="A361" s="2">
        <f>+Taxonomia!B360</f>
        <v>7235</v>
      </c>
      <c r="B361" s="2" t="str">
        <f>+Taxonomia!C360</f>
        <v xml:space="preserve">MANO DE OBRA DIRECTA                              </v>
      </c>
      <c r="C361" s="116">
        <f>IFERROR(VLOOKUP(A361,Balances!$A$2:$F$1502,6,0),0)</f>
        <v>16120620</v>
      </c>
      <c r="D361" s="117">
        <f>IFERROR(VLOOKUP(A361,Balances!$G$3:$L$692,6,0),0)</f>
        <v>35551316</v>
      </c>
    </row>
    <row r="362" spans="1:4" x14ac:dyDescent="0.25">
      <c r="A362" s="2">
        <f>+Taxonomia!B361</f>
        <v>723510</v>
      </c>
      <c r="B362" s="2" t="str">
        <f>+Taxonomia!C361</f>
        <v xml:space="preserve">PERSONAL TEMPORAL                                 </v>
      </c>
      <c r="C362" s="116">
        <f>IFERROR(VLOOKUP(A362,Balances!$A$2:$F$1502,6,0),0)</f>
        <v>16046896</v>
      </c>
      <c r="D362" s="117">
        <f>IFERROR(VLOOKUP(A362,Balances!$G$3:$L$692,6,0),0)</f>
        <v>35401436</v>
      </c>
    </row>
    <row r="363" spans="1:4" x14ac:dyDescent="0.25">
      <c r="A363" s="2">
        <f>+Taxonomia!B362</f>
        <v>723595</v>
      </c>
      <c r="B363" s="2" t="str">
        <f>+Taxonomia!C362</f>
        <v xml:space="preserve">SERVICIOS                                         </v>
      </c>
      <c r="C363" s="116">
        <f>IFERROR(VLOOKUP(A363,Balances!$A$2:$F$1502,6,0),0)</f>
        <v>73724</v>
      </c>
      <c r="D363" s="117">
        <f>IFERROR(VLOOKUP(A363,Balances!$G$3:$L$692,6,0),0)</f>
        <v>149880</v>
      </c>
    </row>
    <row r="364" spans="1:4" x14ac:dyDescent="0.25">
      <c r="A364" s="2">
        <f>+Taxonomia!B363</f>
        <v>73</v>
      </c>
      <c r="B364" s="2" t="str">
        <f>+Taxonomia!C363</f>
        <v xml:space="preserve">COSTOS INDIRECTOS                                 </v>
      </c>
      <c r="C364" s="116">
        <f>IFERROR(VLOOKUP(A364,Balances!$A$2:$F$1502,6,0),0)</f>
        <v>113765034.90000001</v>
      </c>
      <c r="D364" s="117">
        <f>IFERROR(VLOOKUP(A364,Balances!$G$3:$L$692,6,0),0)</f>
        <v>254677787.69999999</v>
      </c>
    </row>
    <row r="365" spans="1:4" x14ac:dyDescent="0.25">
      <c r="A365" s="2">
        <f>+Taxonomia!B364</f>
        <v>7301</v>
      </c>
      <c r="B365" s="2" t="str">
        <f>+Taxonomia!C364</f>
        <v xml:space="preserve">COSTOS INDIRECTOS                                 </v>
      </c>
      <c r="C365" s="116">
        <f>IFERROR(VLOOKUP(A365,Balances!$A$2:$F$1502,6,0),0)</f>
        <v>758145.38</v>
      </c>
      <c r="D365" s="117">
        <f>IFERROR(VLOOKUP(A365,Balances!$G$3:$L$692,6,0),0)</f>
        <v>3260540.3</v>
      </c>
    </row>
    <row r="366" spans="1:4" x14ac:dyDescent="0.25">
      <c r="A366" s="2">
        <f>+Taxonomia!B365</f>
        <v>730102</v>
      </c>
      <c r="B366" s="2" t="str">
        <f>+Taxonomia!C365</f>
        <v xml:space="preserve">INSUMOS VARIOS CONSUMIBLES                        </v>
      </c>
      <c r="C366" s="116">
        <f>IFERROR(VLOOKUP(A366,Balances!$A$2:$F$1502,6,0),0)</f>
        <v>758145.38</v>
      </c>
      <c r="D366" s="117">
        <f>IFERROR(VLOOKUP(A366,Balances!$G$3:$L$692,6,0),0)</f>
        <v>3260540.3</v>
      </c>
    </row>
    <row r="367" spans="1:4" x14ac:dyDescent="0.25">
      <c r="A367" s="2">
        <f>+Taxonomia!B366</f>
        <v>7325</v>
      </c>
      <c r="B367" s="2" t="str">
        <f>+Taxonomia!C366</f>
        <v xml:space="preserve">CONTRIBUCIONES Y AFILIACIONES                     </v>
      </c>
      <c r="C367" s="116">
        <f>IFERROR(VLOOKUP(A367,Balances!$A$2:$F$1502,6,0),0)</f>
        <v>38820</v>
      </c>
      <c r="D367" s="117">
        <f>IFERROR(VLOOKUP(A367,Balances!$G$3:$L$692,6,0),0)</f>
        <v>69148</v>
      </c>
    </row>
    <row r="368" spans="1:4" x14ac:dyDescent="0.25">
      <c r="A368" s="2">
        <f>+Taxonomia!B367</f>
        <v>732505</v>
      </c>
      <c r="B368" s="2" t="str">
        <f>+Taxonomia!C367</f>
        <v xml:space="preserve">CONTRIBUCIONES                                    </v>
      </c>
      <c r="C368" s="116">
        <f>IFERROR(VLOOKUP(A368,Balances!$A$2:$F$1502,6,0),0)</f>
        <v>38820</v>
      </c>
      <c r="D368" s="117">
        <f>IFERROR(VLOOKUP(A368,Balances!$G$3:$L$692,6,0),0)</f>
        <v>69148</v>
      </c>
    </row>
    <row r="369" spans="1:4" x14ac:dyDescent="0.25">
      <c r="A369" s="2">
        <f>+Taxonomia!B368</f>
        <v>7330</v>
      </c>
      <c r="B369" s="2" t="str">
        <f>+Taxonomia!C368</f>
        <v xml:space="preserve">SEGUROS                                           </v>
      </c>
      <c r="C369" s="116">
        <f>IFERROR(VLOOKUP(A369,Balances!$A$2:$F$1502,6,0),0)</f>
        <v>1304400</v>
      </c>
      <c r="D369" s="117">
        <f>IFERROR(VLOOKUP(A369,Balances!$G$3:$L$692,6,0),0)</f>
        <v>1304400</v>
      </c>
    </row>
    <row r="370" spans="1:4" x14ac:dyDescent="0.25">
      <c r="A370" s="2">
        <f>+Taxonomia!B369</f>
        <v>733040</v>
      </c>
      <c r="B370" s="2" t="str">
        <f>+Taxonomia!C369</f>
        <v xml:space="preserve">FLOTA Y EQUIPO DE TRANSPORTE                      </v>
      </c>
      <c r="C370" s="116">
        <f>IFERROR(VLOOKUP(A370,Balances!$A$2:$F$1502,6,0),0)</f>
        <v>1304400</v>
      </c>
      <c r="D370" s="117">
        <f>IFERROR(VLOOKUP(A370,Balances!$G$3:$L$692,6,0),0)</f>
        <v>1304400</v>
      </c>
    </row>
    <row r="371" spans="1:4" x14ac:dyDescent="0.25">
      <c r="A371" s="2">
        <f>+Taxonomia!B370</f>
        <v>7335</v>
      </c>
      <c r="B371" s="2" t="str">
        <f>+Taxonomia!C370</f>
        <v xml:space="preserve">SERVICIOS                                         </v>
      </c>
      <c r="C371" s="116">
        <f>IFERROR(VLOOKUP(A371,Balances!$A$2:$F$1502,6,0),0)</f>
        <v>9795488</v>
      </c>
      <c r="D371" s="117">
        <f>IFERROR(VLOOKUP(A371,Balances!$G$3:$L$692,6,0),0)</f>
        <v>21822002</v>
      </c>
    </row>
    <row r="372" spans="1:4" x14ac:dyDescent="0.25">
      <c r="A372" s="2">
        <f>+Taxonomia!B371</f>
        <v>733505</v>
      </c>
      <c r="B372" s="2" t="str">
        <f>+Taxonomia!C371</f>
        <v xml:space="preserve">ASEO Y VIGILANCIA                                 </v>
      </c>
      <c r="C372" s="116">
        <f>IFERROR(VLOOKUP(A372,Balances!$A$2:$F$1502,6,0),0)</f>
        <v>6265444</v>
      </c>
      <c r="D372" s="117">
        <f>IFERROR(VLOOKUP(A372,Balances!$G$3:$L$692,6,0),0)</f>
        <v>12476770</v>
      </c>
    </row>
    <row r="373" spans="1:4" x14ac:dyDescent="0.25">
      <c r="A373" s="2">
        <f>+Taxonomia!B372</f>
        <v>733525</v>
      </c>
      <c r="B373" s="2" t="str">
        <f>+Taxonomia!C372</f>
        <v xml:space="preserve">ACUEDUCTO Y ALCANTARILLADO                        </v>
      </c>
      <c r="C373" s="116">
        <f>IFERROR(VLOOKUP(A373,Balances!$A$2:$F$1502,6,0),0)</f>
        <v>0</v>
      </c>
      <c r="D373" s="117">
        <f>IFERROR(VLOOKUP(A373,Balances!$G$3:$L$692,6,0),0)</f>
        <v>990272</v>
      </c>
    </row>
    <row r="374" spans="1:4" x14ac:dyDescent="0.25">
      <c r="A374" s="2">
        <f>+Taxonomia!B373</f>
        <v>733530</v>
      </c>
      <c r="B374" s="2" t="str">
        <f>+Taxonomia!C373</f>
        <v xml:space="preserve">ENERGIA ELECTRICA                                 </v>
      </c>
      <c r="C374" s="116">
        <f>IFERROR(VLOOKUP(A374,Balances!$A$2:$F$1502,6,0),0)</f>
        <v>2867580</v>
      </c>
      <c r="D374" s="117">
        <f>IFERROR(VLOOKUP(A374,Balances!$G$3:$L$692,6,0),0)</f>
        <v>7022954</v>
      </c>
    </row>
    <row r="375" spans="1:4" x14ac:dyDescent="0.25">
      <c r="A375" s="2">
        <f>+Taxonomia!B374</f>
        <v>733535</v>
      </c>
      <c r="B375" s="2" t="str">
        <f>+Taxonomia!C374</f>
        <v xml:space="preserve">TELEFONO                                          </v>
      </c>
      <c r="C375" s="116">
        <f>IFERROR(VLOOKUP(A375,Balances!$A$2:$F$1502,6,0),0)</f>
        <v>662464</v>
      </c>
      <c r="D375" s="117">
        <f>IFERROR(VLOOKUP(A375,Balances!$G$3:$L$692,6,0),0)</f>
        <v>1332006</v>
      </c>
    </row>
    <row r="376" spans="1:4" x14ac:dyDescent="0.25">
      <c r="A376" s="2">
        <f>+Taxonomia!B375</f>
        <v>733550</v>
      </c>
      <c r="B376" s="2" t="str">
        <f>+Taxonomia!C375</f>
        <v xml:space="preserve">TRANSPORTES FLETES Y ACARREOS                     </v>
      </c>
      <c r="C376" s="116">
        <f>IFERROR(VLOOKUP(A376,Balances!$A$2:$F$1502,6,0),0)</f>
        <v>0</v>
      </c>
      <c r="D376" s="117">
        <f>IFERROR(VLOOKUP(A376,Balances!$G$3:$L$692,6,0),0)</f>
        <v>0</v>
      </c>
    </row>
    <row r="377" spans="1:4" x14ac:dyDescent="0.25">
      <c r="A377" s="2">
        <f>+Taxonomia!B376</f>
        <v>7340</v>
      </c>
      <c r="B377" s="2" t="str">
        <f>+Taxonomia!C376</f>
        <v xml:space="preserve">GASTOS LEGALES                                    </v>
      </c>
      <c r="C377" s="116">
        <f>IFERROR(VLOOKUP(A377,Balances!$A$2:$F$1502,6,0),0)</f>
        <v>0</v>
      </c>
      <c r="D377" s="117">
        <f>IFERROR(VLOOKUP(A377,Balances!$G$3:$L$692,6,0),0)</f>
        <v>0</v>
      </c>
    </row>
    <row r="378" spans="1:4" x14ac:dyDescent="0.25">
      <c r="A378" s="2">
        <f>+Taxonomia!B377</f>
        <v>734015</v>
      </c>
      <c r="B378" s="2" t="str">
        <f>+Taxonomia!C377</f>
        <v xml:space="preserve">TRAMITES Y LICENCIAS                              </v>
      </c>
      <c r="C378" s="116">
        <f>IFERROR(VLOOKUP(A378,Balances!$A$2:$F$1502,6,0),0)</f>
        <v>0</v>
      </c>
      <c r="D378" s="117">
        <f>IFERROR(VLOOKUP(A378,Balances!$G$3:$L$692,6,0),0)</f>
        <v>0</v>
      </c>
    </row>
    <row r="379" spans="1:4" x14ac:dyDescent="0.25">
      <c r="A379" s="2">
        <f>+Taxonomia!B378</f>
        <v>7345</v>
      </c>
      <c r="B379" s="2" t="str">
        <f>+Taxonomia!C378</f>
        <v xml:space="preserve">MANTENIMIENTO                                     </v>
      </c>
      <c r="C379" s="116">
        <f>IFERROR(VLOOKUP(A379,Balances!$A$2:$F$1502,6,0),0)</f>
        <v>117737.98</v>
      </c>
      <c r="D379" s="117">
        <f>IFERROR(VLOOKUP(A379,Balances!$G$3:$L$692,6,0),0)</f>
        <v>12579909.9</v>
      </c>
    </row>
    <row r="380" spans="1:4" x14ac:dyDescent="0.25">
      <c r="A380" s="2">
        <f>+Taxonomia!B379</f>
        <v>734515</v>
      </c>
      <c r="B380" s="2" t="str">
        <f>+Taxonomia!C379</f>
        <v xml:space="preserve">MAQUINARIA Y EQUIPO                               </v>
      </c>
      <c r="C380" s="116">
        <f>IFERROR(VLOOKUP(A380,Balances!$A$2:$F$1502,6,0),0)</f>
        <v>67737.98</v>
      </c>
      <c r="D380" s="117">
        <f>IFERROR(VLOOKUP(A380,Balances!$G$3:$L$692,6,0),0)</f>
        <v>1582253.9</v>
      </c>
    </row>
    <row r="381" spans="1:4" x14ac:dyDescent="0.25">
      <c r="A381" s="2">
        <f>+Taxonomia!B380</f>
        <v>734525</v>
      </c>
      <c r="B381" s="2" t="str">
        <f>+Taxonomia!C380</f>
        <v xml:space="preserve">EQUIPO DE COMPUTACION Y COMUNICACION              </v>
      </c>
      <c r="C381" s="116">
        <f>IFERROR(VLOOKUP(A381,Balances!$A$2:$F$1502,6,0),0)</f>
        <v>0</v>
      </c>
      <c r="D381" s="117">
        <f>IFERROR(VLOOKUP(A381,Balances!$G$3:$L$692,6,0),0)</f>
        <v>9977652</v>
      </c>
    </row>
    <row r="382" spans="1:4" x14ac:dyDescent="0.25">
      <c r="A382" s="2">
        <f>+Taxonomia!B381</f>
        <v>734540</v>
      </c>
      <c r="B382" s="2" t="str">
        <f>+Taxonomia!C381</f>
        <v xml:space="preserve">FLOTA Y EQUIPO DE TRANSPORTE                      </v>
      </c>
      <c r="C382" s="116">
        <f>IFERROR(VLOOKUP(A382,Balances!$A$2:$F$1502,6,0),0)</f>
        <v>50000</v>
      </c>
      <c r="D382" s="117">
        <f>IFERROR(VLOOKUP(A382,Balances!$G$3:$L$692,6,0),0)</f>
        <v>1020004</v>
      </c>
    </row>
    <row r="383" spans="1:4" x14ac:dyDescent="0.25">
      <c r="A383" s="2">
        <f>+Taxonomia!B382</f>
        <v>7350</v>
      </c>
      <c r="B383" s="2" t="str">
        <f>+Taxonomia!C382</f>
        <v xml:space="preserve">ADECUACION E INSTALACION                          </v>
      </c>
      <c r="C383" s="116">
        <f>IFERROR(VLOOKUP(A383,Balances!$A$2:$F$1502,6,0),0)</f>
        <v>1517785.44</v>
      </c>
      <c r="D383" s="117">
        <f>IFERROR(VLOOKUP(A383,Balances!$G$3:$L$692,6,0),0)</f>
        <v>3248024.62</v>
      </c>
    </row>
    <row r="384" spans="1:4" x14ac:dyDescent="0.25">
      <c r="A384" s="2">
        <f>+Taxonomia!B383</f>
        <v>735015</v>
      </c>
      <c r="B384" s="2" t="str">
        <f>+Taxonomia!C383</f>
        <v xml:space="preserve">REPARACIONES LOCATIVAS                            </v>
      </c>
      <c r="C384" s="116">
        <f>IFERROR(VLOOKUP(A384,Balances!$A$2:$F$1502,6,0),0)</f>
        <v>1517785.44</v>
      </c>
      <c r="D384" s="117">
        <f>IFERROR(VLOOKUP(A384,Balances!$G$3:$L$692,6,0),0)</f>
        <v>3248024.62</v>
      </c>
    </row>
    <row r="385" spans="1:4" x14ac:dyDescent="0.25">
      <c r="A385" s="2">
        <f>+Taxonomia!B384</f>
        <v>7360</v>
      </c>
      <c r="B385" s="2" t="str">
        <f>+Taxonomia!C384</f>
        <v xml:space="preserve">DEPRECIACIONES                                    </v>
      </c>
      <c r="C385" s="116">
        <f>IFERROR(VLOOKUP(A385,Balances!$A$2:$F$1502,6,0),0)</f>
        <v>8481333.7599999998</v>
      </c>
      <c r="D385" s="117">
        <f>IFERROR(VLOOKUP(A385,Balances!$G$3:$L$692,6,0),0)</f>
        <v>16962667.52</v>
      </c>
    </row>
    <row r="386" spans="1:4" x14ac:dyDescent="0.25">
      <c r="A386" s="2">
        <f>+Taxonomia!B385</f>
        <v>736010</v>
      </c>
      <c r="B386" s="2" t="str">
        <f>+Taxonomia!C385</f>
        <v xml:space="preserve">MAQUINARIA Y EQUIPO                               </v>
      </c>
      <c r="C386" s="116">
        <f>IFERROR(VLOOKUP(A386,Balances!$A$2:$F$1502,6,0),0)</f>
        <v>8222150.5999999996</v>
      </c>
      <c r="D386" s="117">
        <f>IFERROR(VLOOKUP(A386,Balances!$G$3:$L$692,6,0),0)</f>
        <v>16444301.199999999</v>
      </c>
    </row>
    <row r="387" spans="1:4" x14ac:dyDescent="0.25">
      <c r="A387" s="2">
        <f>+Taxonomia!B386</f>
        <v>736035</v>
      </c>
      <c r="B387" s="2" t="str">
        <f>+Taxonomia!C386</f>
        <v xml:space="preserve">FLOTA Y EQUIPO DE TRANSPORTE                      </v>
      </c>
      <c r="C387" s="116">
        <f>IFERROR(VLOOKUP(A387,Balances!$A$2:$F$1502,6,0),0)</f>
        <v>259183.16</v>
      </c>
      <c r="D387" s="117">
        <f>IFERROR(VLOOKUP(A387,Balances!$G$3:$L$692,6,0),0)</f>
        <v>518366.32</v>
      </c>
    </row>
    <row r="388" spans="1:4" x14ac:dyDescent="0.25">
      <c r="A388" s="2">
        <f>+Taxonomia!B387</f>
        <v>7395</v>
      </c>
      <c r="B388" s="2" t="str">
        <f>+Taxonomia!C387</f>
        <v xml:space="preserve">DIVERSOS                                          </v>
      </c>
      <c r="C388" s="116">
        <f>IFERROR(VLOOKUP(A388,Balances!$A$2:$F$1502,6,0),0)</f>
        <v>91751324.340000004</v>
      </c>
      <c r="D388" s="117">
        <f>IFERROR(VLOOKUP(A388,Balances!$G$3:$L$692,6,0),0)</f>
        <v>195431095.36000001</v>
      </c>
    </row>
    <row r="389" spans="1:4" x14ac:dyDescent="0.25">
      <c r="A389" s="2">
        <f>+Taxonomia!B388</f>
        <v>739501</v>
      </c>
      <c r="B389" s="2" t="str">
        <f>+Taxonomia!C388</f>
        <v xml:space="preserve">ELEMENTOS SGT                                     </v>
      </c>
      <c r="C389" s="116">
        <f>IFERROR(VLOOKUP(A389,Balances!$A$2:$F$1502,6,0),0)</f>
        <v>1599408</v>
      </c>
      <c r="D389" s="117">
        <f>IFERROR(VLOOKUP(A389,Balances!$G$3:$L$692,6,0),0)</f>
        <v>5234928</v>
      </c>
    </row>
    <row r="390" spans="1:4" x14ac:dyDescent="0.25">
      <c r="A390" s="2">
        <f>+Taxonomia!B389</f>
        <v>739525</v>
      </c>
      <c r="B390" s="2" t="str">
        <f>+Taxonomia!C389</f>
        <v xml:space="preserve">ELEMENTOS DE ASEO Y CAFETERIA                     </v>
      </c>
      <c r="C390" s="116">
        <f>IFERROR(VLOOKUP(A390,Balances!$A$2:$F$1502,6,0),0)</f>
        <v>0</v>
      </c>
      <c r="D390" s="117">
        <f>IFERROR(VLOOKUP(A390,Balances!$G$3:$L$692,6,0),0)</f>
        <v>603168</v>
      </c>
    </row>
    <row r="391" spans="1:4" x14ac:dyDescent="0.25">
      <c r="A391" s="2">
        <f>+Taxonomia!B390</f>
        <v>739535</v>
      </c>
      <c r="B391" s="2" t="str">
        <f>+Taxonomia!C390</f>
        <v xml:space="preserve">COMBUSTIBLES Y LUBRICANTES                        </v>
      </c>
      <c r="C391" s="116">
        <f>IFERROR(VLOOKUP(A391,Balances!$A$2:$F$1502,6,0),0)</f>
        <v>275962</v>
      </c>
      <c r="D391" s="117">
        <f>IFERROR(VLOOKUP(A391,Balances!$G$3:$L$692,6,0),0)</f>
        <v>1008884</v>
      </c>
    </row>
    <row r="392" spans="1:4" x14ac:dyDescent="0.25">
      <c r="A392" s="2">
        <f>+Taxonomia!B391</f>
        <v>739545</v>
      </c>
      <c r="B392" s="2" t="str">
        <f>+Taxonomia!C391</f>
        <v xml:space="preserve">TAXIS Y BUSES                                     </v>
      </c>
      <c r="C392" s="116">
        <f>IFERROR(VLOOKUP(A392,Balances!$A$2:$F$1502,6,0),0)</f>
        <v>489400</v>
      </c>
      <c r="D392" s="117">
        <f>IFERROR(VLOOKUP(A392,Balances!$G$3:$L$692,6,0),0)</f>
        <v>828400</v>
      </c>
    </row>
    <row r="393" spans="1:4" x14ac:dyDescent="0.25">
      <c r="A393" s="2">
        <f>+Taxonomia!B392</f>
        <v>739565</v>
      </c>
      <c r="B393" s="2" t="str">
        <f>+Taxonomia!C392</f>
        <v xml:space="preserve">PARQUEADEROS                                      </v>
      </c>
      <c r="C393" s="116">
        <f>IFERROR(VLOOKUP(A393,Balances!$A$2:$F$1502,6,0),0)</f>
        <v>959680</v>
      </c>
      <c r="D393" s="117">
        <f>IFERROR(VLOOKUP(A393,Balances!$G$3:$L$692,6,0),0)</f>
        <v>2269160</v>
      </c>
    </row>
    <row r="394" spans="1:4" x14ac:dyDescent="0.25">
      <c r="A394" s="2">
        <f>+Taxonomia!B393</f>
        <v>739566</v>
      </c>
      <c r="B394" s="2" t="str">
        <f>+Taxonomia!C393</f>
        <v xml:space="preserve">PEAJES                                            </v>
      </c>
      <c r="C394" s="116">
        <f>IFERROR(VLOOKUP(A394,Balances!$A$2:$F$1502,6,0),0)</f>
        <v>0</v>
      </c>
      <c r="D394" s="117">
        <f>IFERROR(VLOOKUP(A394,Balances!$G$3:$L$692,6,0),0)</f>
        <v>0</v>
      </c>
    </row>
    <row r="395" spans="1:4" x14ac:dyDescent="0.25">
      <c r="A395" s="2">
        <f>+Taxonomia!B394</f>
        <v>739585</v>
      </c>
      <c r="B395" s="2" t="str">
        <f>+Taxonomia!C394</f>
        <v xml:space="preserve">HERRAMIENTAS                                      </v>
      </c>
      <c r="C395" s="116">
        <f>IFERROR(VLOOKUP(A395,Balances!$A$2:$F$1502,6,0),0)</f>
        <v>226386</v>
      </c>
      <c r="D395" s="117">
        <f>IFERROR(VLOOKUP(A395,Balances!$G$3:$L$692,6,0),0)</f>
        <v>769134</v>
      </c>
    </row>
    <row r="396" spans="1:4" x14ac:dyDescent="0.25">
      <c r="A396" s="2">
        <f>+Taxonomia!B395</f>
        <v>739595</v>
      </c>
      <c r="B396" s="2" t="str">
        <f>+Taxonomia!C395</f>
        <v xml:space="preserve">GASTOS DE MONTAJE                                 </v>
      </c>
      <c r="C396" s="116">
        <f>IFERROR(VLOOKUP(A396,Balances!$A$2:$F$1502,6,0),0)</f>
        <v>88200488.340000004</v>
      </c>
      <c r="D396" s="117">
        <f>IFERROR(VLOOKUP(A396,Balances!$G$3:$L$692,6,0),0)</f>
        <v>184717421.36000001</v>
      </c>
    </row>
    <row r="397" spans="1:4" x14ac:dyDescent="0.25">
      <c r="A397" s="10"/>
      <c r="B397" s="10"/>
      <c r="C397" s="83"/>
      <c r="D397" s="84"/>
    </row>
    <row r="398" spans="1:4" x14ac:dyDescent="0.25">
      <c r="A398" s="18"/>
      <c r="B398" s="18"/>
      <c r="C398" s="83"/>
      <c r="D398" s="84"/>
    </row>
    <row r="399" spans="1:4" x14ac:dyDescent="0.25">
      <c r="A399" s="18"/>
      <c r="B399" s="18"/>
      <c r="C399" s="83"/>
      <c r="D399" s="84"/>
    </row>
    <row r="400" spans="1:4" x14ac:dyDescent="0.25">
      <c r="A400" s="18"/>
      <c r="B400" s="18"/>
      <c r="C400" s="83"/>
      <c r="D400" s="84"/>
    </row>
    <row r="401" spans="1:4" x14ac:dyDescent="0.25">
      <c r="A401" s="18"/>
      <c r="B401" s="18"/>
      <c r="C401" s="83"/>
      <c r="D401" s="84"/>
    </row>
    <row r="402" spans="1:4" x14ac:dyDescent="0.25">
      <c r="A402" s="18"/>
      <c r="B402" s="18"/>
      <c r="C402" s="83">
        <f>+C4-C83-C140</f>
        <v>-463259886.08000183</v>
      </c>
      <c r="D402" s="84"/>
    </row>
    <row r="403" spans="1:4" x14ac:dyDescent="0.25">
      <c r="A403" s="18"/>
      <c r="B403" s="18"/>
      <c r="C403" s="83"/>
      <c r="D403" s="84"/>
    </row>
    <row r="404" spans="1:4" x14ac:dyDescent="0.25">
      <c r="A404" s="18"/>
      <c r="B404" s="18"/>
      <c r="C404" s="83"/>
      <c r="D404" s="84"/>
    </row>
    <row r="405" spans="1:4" x14ac:dyDescent="0.25">
      <c r="A405" s="18"/>
      <c r="B405" s="18"/>
      <c r="C405" s="83"/>
      <c r="D405" s="84"/>
    </row>
    <row r="406" spans="1:4" x14ac:dyDescent="0.25">
      <c r="A406" s="18"/>
      <c r="B406" s="18"/>
      <c r="C406" s="83"/>
      <c r="D406" s="84"/>
    </row>
    <row r="407" spans="1:4" x14ac:dyDescent="0.25">
      <c r="A407" s="18"/>
      <c r="B407" s="18"/>
      <c r="C407" s="83"/>
      <c r="D407" s="84"/>
    </row>
    <row r="408" spans="1:4" x14ac:dyDescent="0.25">
      <c r="A408" s="18"/>
      <c r="B408" s="18"/>
      <c r="C408" s="83"/>
      <c r="D408" s="84"/>
    </row>
    <row r="409" spans="1:4" x14ac:dyDescent="0.25">
      <c r="A409" s="18"/>
      <c r="B409" s="18"/>
      <c r="C409" s="83"/>
      <c r="D409" s="84"/>
    </row>
    <row r="410" spans="1:4" x14ac:dyDescent="0.25">
      <c r="A410" s="18"/>
      <c r="B410" s="18"/>
      <c r="C410" s="83"/>
      <c r="D410" s="84"/>
    </row>
    <row r="411" spans="1:4" x14ac:dyDescent="0.25">
      <c r="A411" s="18"/>
      <c r="B411" s="18"/>
      <c r="C411" s="83"/>
      <c r="D411" s="84"/>
    </row>
    <row r="412" spans="1:4" x14ac:dyDescent="0.25">
      <c r="A412" s="18"/>
      <c r="B412" s="18"/>
      <c r="C412" s="83"/>
      <c r="D412" s="84"/>
    </row>
    <row r="413" spans="1:4" x14ac:dyDescent="0.25">
      <c r="A413" s="18"/>
      <c r="B413" s="18"/>
      <c r="C413" s="83"/>
      <c r="D413" s="84"/>
    </row>
    <row r="414" spans="1:4" x14ac:dyDescent="0.25">
      <c r="A414" s="18"/>
      <c r="B414" s="18"/>
      <c r="C414" s="83"/>
      <c r="D414" s="84"/>
    </row>
    <row r="415" spans="1:4" x14ac:dyDescent="0.25">
      <c r="A415" s="18"/>
      <c r="B415" s="18"/>
      <c r="C415" s="83"/>
      <c r="D415" s="84"/>
    </row>
    <row r="416" spans="1:4" x14ac:dyDescent="0.25">
      <c r="A416" s="18"/>
      <c r="B416" s="18"/>
      <c r="C416" s="83"/>
      <c r="D416" s="84"/>
    </row>
    <row r="417" spans="1:4" x14ac:dyDescent="0.25">
      <c r="A417" s="18"/>
      <c r="B417" s="18"/>
      <c r="C417" s="83"/>
      <c r="D417" s="84"/>
    </row>
    <row r="418" spans="1:4" x14ac:dyDescent="0.25">
      <c r="A418" s="18"/>
      <c r="B418" s="18"/>
      <c r="C418" s="83"/>
      <c r="D418" s="84"/>
    </row>
    <row r="419" spans="1:4" x14ac:dyDescent="0.25">
      <c r="A419" s="18"/>
      <c r="B419" s="18"/>
      <c r="C419" s="83"/>
      <c r="D419" s="84"/>
    </row>
    <row r="420" spans="1:4" x14ac:dyDescent="0.25">
      <c r="A420" s="18"/>
      <c r="B420" s="18"/>
      <c r="C420" s="83"/>
      <c r="D420" s="84"/>
    </row>
    <row r="421" spans="1:4" x14ac:dyDescent="0.25">
      <c r="A421" s="18"/>
      <c r="B421" s="18"/>
      <c r="C421" s="83"/>
      <c r="D421" s="84"/>
    </row>
    <row r="422" spans="1:4" x14ac:dyDescent="0.25">
      <c r="A422" s="18"/>
      <c r="B422" s="18"/>
      <c r="C422" s="83"/>
      <c r="D422" s="84"/>
    </row>
    <row r="423" spans="1:4" x14ac:dyDescent="0.25">
      <c r="A423" s="18"/>
      <c r="B423" s="18"/>
      <c r="C423" s="83"/>
      <c r="D423" s="84"/>
    </row>
    <row r="424" spans="1:4" x14ac:dyDescent="0.25">
      <c r="A424" s="18"/>
      <c r="B424" s="18"/>
      <c r="C424" s="83"/>
      <c r="D424" s="84"/>
    </row>
    <row r="425" spans="1:4" x14ac:dyDescent="0.25">
      <c r="A425" s="18"/>
      <c r="B425" s="18"/>
      <c r="C425" s="83"/>
      <c r="D425" s="84"/>
    </row>
    <row r="426" spans="1:4" x14ac:dyDescent="0.25">
      <c r="A426" s="18"/>
      <c r="B426" s="18"/>
      <c r="C426" s="83"/>
      <c r="D426" s="84"/>
    </row>
    <row r="427" spans="1:4" x14ac:dyDescent="0.25">
      <c r="A427" s="18"/>
      <c r="B427" s="18"/>
      <c r="C427" s="83"/>
      <c r="D427" s="84"/>
    </row>
    <row r="428" spans="1:4" x14ac:dyDescent="0.25">
      <c r="A428" s="18"/>
      <c r="B428" s="18"/>
      <c r="C428" s="83"/>
      <c r="D428" s="84"/>
    </row>
    <row r="429" spans="1:4" x14ac:dyDescent="0.25">
      <c r="A429" s="18"/>
      <c r="B429" s="18"/>
      <c r="C429" s="83"/>
      <c r="D429" s="84"/>
    </row>
    <row r="430" spans="1:4" x14ac:dyDescent="0.25">
      <c r="A430" s="18"/>
      <c r="B430" s="18"/>
      <c r="C430" s="83"/>
      <c r="D430" s="84"/>
    </row>
    <row r="431" spans="1:4" x14ac:dyDescent="0.25">
      <c r="A431" s="18"/>
      <c r="B431" s="18"/>
      <c r="C431" s="83"/>
      <c r="D431" s="84"/>
    </row>
    <row r="432" spans="1:4" x14ac:dyDescent="0.25">
      <c r="A432" s="18"/>
      <c r="B432" s="18"/>
      <c r="C432" s="83"/>
      <c r="D432" s="84"/>
    </row>
    <row r="433" spans="1:4" x14ac:dyDescent="0.25">
      <c r="A433" s="18"/>
      <c r="B433" s="18"/>
      <c r="C433" s="83"/>
      <c r="D433" s="84"/>
    </row>
    <row r="434" spans="1:4" x14ac:dyDescent="0.25">
      <c r="A434" s="18"/>
      <c r="B434" s="18"/>
      <c r="C434" s="83"/>
      <c r="D434" s="84"/>
    </row>
    <row r="435" spans="1:4" x14ac:dyDescent="0.25">
      <c r="A435" s="18"/>
      <c r="B435" s="18"/>
      <c r="C435" s="83"/>
      <c r="D435" s="84"/>
    </row>
    <row r="436" spans="1:4" x14ac:dyDescent="0.25">
      <c r="A436" s="18"/>
      <c r="B436" s="18"/>
      <c r="C436" s="83"/>
      <c r="D436" s="84"/>
    </row>
    <row r="437" spans="1:4" x14ac:dyDescent="0.25">
      <c r="A437" s="18"/>
      <c r="B437" s="18"/>
      <c r="C437" s="83"/>
      <c r="D437" s="84"/>
    </row>
    <row r="438" spans="1:4" x14ac:dyDescent="0.25">
      <c r="A438" s="18"/>
      <c r="B438" s="18"/>
      <c r="C438" s="83"/>
      <c r="D438" s="84"/>
    </row>
    <row r="439" spans="1:4" x14ac:dyDescent="0.25">
      <c r="A439" s="18"/>
      <c r="B439" s="18"/>
      <c r="C439" s="83"/>
      <c r="D439" s="84"/>
    </row>
    <row r="440" spans="1:4" x14ac:dyDescent="0.25">
      <c r="A440" s="18"/>
      <c r="B440" s="18"/>
      <c r="C440" s="83"/>
      <c r="D440" s="84"/>
    </row>
    <row r="441" spans="1:4" x14ac:dyDescent="0.25">
      <c r="A441" s="18"/>
      <c r="B441" s="18"/>
      <c r="C441" s="83"/>
      <c r="D441" s="84"/>
    </row>
    <row r="442" spans="1:4" x14ac:dyDescent="0.25">
      <c r="A442" s="18"/>
      <c r="B442" s="18"/>
      <c r="C442" s="83"/>
      <c r="D442" s="84"/>
    </row>
    <row r="443" spans="1:4" x14ac:dyDescent="0.25">
      <c r="A443" s="18"/>
      <c r="B443" s="18"/>
      <c r="C443" s="83"/>
      <c r="D443" s="84"/>
    </row>
    <row r="444" spans="1:4" x14ac:dyDescent="0.25">
      <c r="A444" s="18"/>
      <c r="B444" s="18"/>
      <c r="C444" s="83"/>
      <c r="D444" s="84"/>
    </row>
    <row r="445" spans="1:4" x14ac:dyDescent="0.25">
      <c r="A445" s="18"/>
      <c r="B445" s="18"/>
      <c r="C445" s="83"/>
      <c r="D445" s="84"/>
    </row>
    <row r="446" spans="1:4" x14ac:dyDescent="0.25">
      <c r="A446" s="18"/>
      <c r="B446" s="18"/>
      <c r="C446" s="83"/>
      <c r="D446" s="84"/>
    </row>
    <row r="447" spans="1:4" x14ac:dyDescent="0.25">
      <c r="A447" s="18"/>
      <c r="B447" s="18"/>
      <c r="C447" s="83"/>
      <c r="D447" s="84"/>
    </row>
    <row r="448" spans="1:4" x14ac:dyDescent="0.25">
      <c r="A448" s="18"/>
      <c r="B448" s="18"/>
      <c r="C448" s="83"/>
      <c r="D448" s="84"/>
    </row>
    <row r="449" spans="1:4" x14ac:dyDescent="0.25">
      <c r="A449" s="18"/>
      <c r="B449" s="18"/>
      <c r="C449" s="83"/>
      <c r="D449" s="84"/>
    </row>
    <row r="450" spans="1:4" x14ac:dyDescent="0.25">
      <c r="A450" s="18"/>
      <c r="B450" s="18"/>
      <c r="C450" s="83"/>
      <c r="D450" s="84"/>
    </row>
    <row r="451" spans="1:4" x14ac:dyDescent="0.25">
      <c r="A451" s="18"/>
      <c r="B451" s="18"/>
      <c r="C451" s="83"/>
      <c r="D451" s="84"/>
    </row>
    <row r="452" spans="1:4" x14ac:dyDescent="0.25">
      <c r="A452" s="18"/>
      <c r="B452" s="18"/>
      <c r="C452" s="83"/>
      <c r="D452" s="84"/>
    </row>
    <row r="453" spans="1:4" x14ac:dyDescent="0.25">
      <c r="A453" s="18"/>
      <c r="B453" s="18"/>
      <c r="C453" s="83"/>
      <c r="D453" s="84"/>
    </row>
    <row r="454" spans="1:4" x14ac:dyDescent="0.25">
      <c r="A454" s="18"/>
      <c r="B454" s="18"/>
      <c r="C454" s="83"/>
      <c r="D454" s="84"/>
    </row>
    <row r="455" spans="1:4" x14ac:dyDescent="0.25">
      <c r="A455" s="18"/>
      <c r="B455" s="18"/>
      <c r="C455" s="83"/>
      <c r="D455" s="84"/>
    </row>
    <row r="456" spans="1:4" x14ac:dyDescent="0.25">
      <c r="A456" s="18"/>
      <c r="B456" s="18"/>
      <c r="C456" s="83"/>
      <c r="D456" s="84"/>
    </row>
    <row r="457" spans="1:4" x14ac:dyDescent="0.25">
      <c r="A457" s="18"/>
      <c r="B457" s="18"/>
      <c r="C457" s="83"/>
      <c r="D457" s="84"/>
    </row>
    <row r="458" spans="1:4" x14ac:dyDescent="0.25">
      <c r="A458" s="18"/>
      <c r="B458" s="18"/>
      <c r="C458" s="83"/>
      <c r="D458" s="84"/>
    </row>
    <row r="459" spans="1:4" x14ac:dyDescent="0.25">
      <c r="A459" s="18"/>
      <c r="B459" s="18"/>
      <c r="C459" s="83"/>
      <c r="D459" s="84"/>
    </row>
    <row r="460" spans="1:4" x14ac:dyDescent="0.25">
      <c r="A460" s="18"/>
      <c r="B460" s="18"/>
      <c r="C460" s="83"/>
      <c r="D460" s="84"/>
    </row>
    <row r="461" spans="1:4" x14ac:dyDescent="0.25">
      <c r="A461" s="18"/>
      <c r="B461" s="18"/>
      <c r="C461" s="83"/>
      <c r="D461" s="84"/>
    </row>
    <row r="462" spans="1:4" x14ac:dyDescent="0.25">
      <c r="A462" s="18"/>
      <c r="B462" s="18"/>
      <c r="C462" s="83"/>
      <c r="D462" s="84"/>
    </row>
    <row r="463" spans="1:4" x14ac:dyDescent="0.25">
      <c r="A463" s="18"/>
      <c r="B463" s="18"/>
      <c r="C463" s="83"/>
      <c r="D463" s="84"/>
    </row>
    <row r="464" spans="1:4" x14ac:dyDescent="0.25">
      <c r="A464" s="18"/>
      <c r="B464" s="18"/>
      <c r="C464" s="83"/>
      <c r="D464" s="84"/>
    </row>
    <row r="465" spans="1:4" x14ac:dyDescent="0.25">
      <c r="A465" s="18"/>
      <c r="B465" s="18"/>
      <c r="C465" s="83"/>
      <c r="D465" s="84"/>
    </row>
    <row r="466" spans="1:4" x14ac:dyDescent="0.25">
      <c r="A466" s="18"/>
      <c r="B466" s="18"/>
      <c r="C466" s="83"/>
      <c r="D466" s="84"/>
    </row>
    <row r="467" spans="1:4" x14ac:dyDescent="0.25">
      <c r="A467" s="18"/>
      <c r="B467" s="18"/>
      <c r="C467" s="83"/>
      <c r="D467" s="84"/>
    </row>
    <row r="468" spans="1:4" x14ac:dyDescent="0.25">
      <c r="A468" s="18"/>
      <c r="B468" s="18"/>
      <c r="C468" s="83"/>
      <c r="D468" s="84"/>
    </row>
    <row r="469" spans="1:4" x14ac:dyDescent="0.25">
      <c r="A469" s="18"/>
      <c r="B469" s="18"/>
      <c r="C469" s="83"/>
      <c r="D469" s="84"/>
    </row>
    <row r="470" spans="1:4" x14ac:dyDescent="0.25">
      <c r="A470" s="18"/>
      <c r="B470" s="18"/>
      <c r="C470" s="83"/>
      <c r="D470" s="84"/>
    </row>
    <row r="471" spans="1:4" x14ac:dyDescent="0.25">
      <c r="A471" s="18"/>
      <c r="B471" s="18"/>
      <c r="C471" s="83"/>
      <c r="D471" s="84"/>
    </row>
    <row r="472" spans="1:4" x14ac:dyDescent="0.25">
      <c r="A472" s="18"/>
      <c r="B472" s="18"/>
      <c r="C472" s="83"/>
      <c r="D472" s="84"/>
    </row>
    <row r="473" spans="1:4" x14ac:dyDescent="0.25">
      <c r="A473" s="18"/>
      <c r="B473" s="18"/>
      <c r="C473" s="83"/>
      <c r="D473" s="84"/>
    </row>
    <row r="474" spans="1:4" x14ac:dyDescent="0.25">
      <c r="A474" s="18"/>
      <c r="B474" s="18"/>
      <c r="C474" s="83"/>
      <c r="D474" s="84"/>
    </row>
    <row r="475" spans="1:4" x14ac:dyDescent="0.25">
      <c r="A475" s="18"/>
      <c r="B475" s="18"/>
      <c r="C475" s="83"/>
      <c r="D475" s="84"/>
    </row>
    <row r="476" spans="1:4" x14ac:dyDescent="0.25">
      <c r="A476" s="18"/>
      <c r="B476" s="18"/>
      <c r="C476" s="83"/>
      <c r="D476" s="84"/>
    </row>
    <row r="477" spans="1:4" x14ac:dyDescent="0.25">
      <c r="A477" s="18"/>
      <c r="B477" s="18"/>
      <c r="C477" s="83"/>
      <c r="D477" s="84"/>
    </row>
    <row r="478" spans="1:4" x14ac:dyDescent="0.25">
      <c r="A478" s="18"/>
      <c r="B478" s="18"/>
      <c r="C478" s="83"/>
      <c r="D478" s="84"/>
    </row>
    <row r="479" spans="1:4" x14ac:dyDescent="0.25">
      <c r="A479" s="18"/>
      <c r="B479" s="18"/>
      <c r="C479" s="83"/>
      <c r="D479" s="84"/>
    </row>
    <row r="480" spans="1:4" x14ac:dyDescent="0.25">
      <c r="A480" s="18"/>
      <c r="B480" s="18"/>
      <c r="C480" s="83"/>
      <c r="D480" s="84"/>
    </row>
    <row r="481" spans="1:4" x14ac:dyDescent="0.25">
      <c r="A481" s="18"/>
      <c r="B481" s="18"/>
      <c r="C481" s="83"/>
      <c r="D481" s="84"/>
    </row>
    <row r="482" spans="1:4" x14ac:dyDescent="0.25">
      <c r="A482" s="18"/>
      <c r="B482" s="18"/>
      <c r="C482" s="83"/>
      <c r="D482" s="84"/>
    </row>
    <row r="483" spans="1:4" x14ac:dyDescent="0.25">
      <c r="A483" s="18"/>
      <c r="B483" s="18"/>
      <c r="C483" s="83"/>
      <c r="D483" s="84"/>
    </row>
    <row r="484" spans="1:4" x14ac:dyDescent="0.25">
      <c r="A484" s="18"/>
      <c r="B484" s="18"/>
      <c r="C484" s="83"/>
      <c r="D484" s="84"/>
    </row>
    <row r="485" spans="1:4" x14ac:dyDescent="0.25">
      <c r="A485" s="18"/>
      <c r="B485" s="18"/>
      <c r="C485" s="83"/>
      <c r="D485" s="84"/>
    </row>
    <row r="486" spans="1:4" x14ac:dyDescent="0.25">
      <c r="A486" s="18"/>
      <c r="B486" s="18"/>
      <c r="C486" s="83"/>
      <c r="D486" s="84"/>
    </row>
    <row r="487" spans="1:4" x14ac:dyDescent="0.25">
      <c r="A487" s="18"/>
      <c r="B487" s="18"/>
      <c r="C487" s="83"/>
      <c r="D487" s="84"/>
    </row>
    <row r="488" spans="1:4" x14ac:dyDescent="0.25">
      <c r="A488" s="18"/>
      <c r="B488" s="18"/>
      <c r="C488" s="83"/>
      <c r="D488" s="84"/>
    </row>
    <row r="489" spans="1:4" x14ac:dyDescent="0.25">
      <c r="A489" s="18"/>
      <c r="B489" s="18"/>
      <c r="C489" s="83"/>
      <c r="D489" s="84"/>
    </row>
    <row r="490" spans="1:4" x14ac:dyDescent="0.25">
      <c r="A490" s="18"/>
      <c r="B490" s="18"/>
      <c r="C490" s="83"/>
      <c r="D490" s="84"/>
    </row>
    <row r="491" spans="1:4" x14ac:dyDescent="0.25">
      <c r="A491" s="18"/>
      <c r="B491" s="18"/>
      <c r="C491" s="83"/>
      <c r="D491" s="84"/>
    </row>
    <row r="492" spans="1:4" x14ac:dyDescent="0.25">
      <c r="A492" s="18"/>
      <c r="B492" s="18"/>
      <c r="C492" s="83"/>
      <c r="D492" s="84"/>
    </row>
    <row r="493" spans="1:4" x14ac:dyDescent="0.25">
      <c r="A493" s="18"/>
      <c r="B493" s="18"/>
      <c r="C493" s="83"/>
      <c r="D493" s="84"/>
    </row>
    <row r="494" spans="1:4" x14ac:dyDescent="0.25">
      <c r="A494" s="18"/>
      <c r="B494" s="18"/>
      <c r="C494" s="83"/>
      <c r="D494" s="84"/>
    </row>
    <row r="495" spans="1:4" x14ac:dyDescent="0.25">
      <c r="A495" s="18"/>
      <c r="B495" s="18"/>
      <c r="C495" s="83"/>
      <c r="D495" s="84"/>
    </row>
    <row r="496" spans="1:4" x14ac:dyDescent="0.25">
      <c r="A496" s="18"/>
      <c r="B496" s="18"/>
      <c r="C496" s="83"/>
      <c r="D496" s="84"/>
    </row>
    <row r="497" spans="1:4" x14ac:dyDescent="0.25">
      <c r="A497" s="18"/>
      <c r="B497" s="18"/>
      <c r="C497" s="83"/>
      <c r="D497" s="84"/>
    </row>
    <row r="498" spans="1:4" x14ac:dyDescent="0.25">
      <c r="A498" s="18"/>
      <c r="B498" s="18"/>
      <c r="C498" s="83"/>
      <c r="D498" s="84"/>
    </row>
    <row r="499" spans="1:4" x14ac:dyDescent="0.25">
      <c r="A499" s="18"/>
      <c r="B499" s="18"/>
      <c r="C499" s="83"/>
      <c r="D499" s="84"/>
    </row>
    <row r="500" spans="1:4" x14ac:dyDescent="0.25">
      <c r="A500" s="18"/>
      <c r="B500" s="18"/>
      <c r="C500" s="83"/>
      <c r="D500" s="84"/>
    </row>
    <row r="501" spans="1:4" x14ac:dyDescent="0.25">
      <c r="A501" s="18"/>
      <c r="B501" s="18"/>
      <c r="C501" s="83"/>
      <c r="D501" s="84"/>
    </row>
    <row r="502" spans="1:4" x14ac:dyDescent="0.25">
      <c r="A502" s="18"/>
      <c r="B502" s="18"/>
      <c r="C502" s="83"/>
      <c r="D502" s="84"/>
    </row>
    <row r="503" spans="1:4" x14ac:dyDescent="0.25">
      <c r="A503" s="18"/>
      <c r="B503" s="18"/>
      <c r="C503" s="83"/>
      <c r="D503" s="84"/>
    </row>
    <row r="504" spans="1:4" x14ac:dyDescent="0.25">
      <c r="A504" s="18"/>
      <c r="B504" s="18"/>
      <c r="C504" s="83"/>
      <c r="D504" s="84"/>
    </row>
    <row r="505" spans="1:4" x14ac:dyDescent="0.25">
      <c r="A505" s="18"/>
      <c r="B505" s="18"/>
      <c r="C505" s="83"/>
      <c r="D505" s="84"/>
    </row>
    <row r="506" spans="1:4" x14ac:dyDescent="0.25">
      <c r="A506" s="18"/>
      <c r="B506" s="18"/>
      <c r="C506" s="83"/>
      <c r="D506" s="84"/>
    </row>
    <row r="507" spans="1:4" x14ac:dyDescent="0.25">
      <c r="A507" s="18"/>
      <c r="B507" s="18"/>
      <c r="C507" s="83"/>
      <c r="D507" s="84"/>
    </row>
    <row r="508" spans="1:4" x14ac:dyDescent="0.25">
      <c r="A508" s="18"/>
      <c r="B508" s="18"/>
      <c r="C508" s="83"/>
      <c r="D508" s="84"/>
    </row>
    <row r="509" spans="1:4" x14ac:dyDescent="0.25">
      <c r="A509" s="18"/>
      <c r="B509" s="18"/>
      <c r="C509" s="83"/>
      <c r="D509" s="84"/>
    </row>
    <row r="510" spans="1:4" x14ac:dyDescent="0.25">
      <c r="A510" s="18"/>
      <c r="B510" s="18"/>
      <c r="C510" s="83"/>
      <c r="D510" s="84"/>
    </row>
    <row r="511" spans="1:4" x14ac:dyDescent="0.25">
      <c r="A511" s="18"/>
      <c r="B511" s="18"/>
      <c r="C511" s="83"/>
      <c r="D511" s="84"/>
    </row>
    <row r="512" spans="1:4" x14ac:dyDescent="0.25">
      <c r="A512" s="18"/>
      <c r="B512" s="18"/>
      <c r="C512" s="83"/>
      <c r="D512" s="84"/>
    </row>
    <row r="513" spans="1:4" x14ac:dyDescent="0.25">
      <c r="A513" s="18"/>
      <c r="B513" s="18"/>
      <c r="C513" s="83"/>
      <c r="D513" s="84"/>
    </row>
    <row r="514" spans="1:4" x14ac:dyDescent="0.25">
      <c r="A514" s="18"/>
      <c r="B514" s="18"/>
      <c r="C514" s="83"/>
      <c r="D514" s="84"/>
    </row>
    <row r="515" spans="1:4" x14ac:dyDescent="0.25">
      <c r="A515" s="18"/>
      <c r="B515" s="18"/>
      <c r="C515" s="83"/>
      <c r="D515" s="84"/>
    </row>
    <row r="516" spans="1:4" x14ac:dyDescent="0.25">
      <c r="A516" s="18"/>
      <c r="B516" s="18"/>
      <c r="C516" s="83"/>
      <c r="D516" s="84"/>
    </row>
    <row r="517" spans="1:4" x14ac:dyDescent="0.25">
      <c r="A517" s="18"/>
      <c r="B517" s="18"/>
      <c r="C517" s="83"/>
      <c r="D517" s="84"/>
    </row>
    <row r="518" spans="1:4" x14ac:dyDescent="0.25">
      <c r="A518" s="18"/>
      <c r="B518" s="18"/>
      <c r="C518" s="83"/>
      <c r="D518" s="84"/>
    </row>
    <row r="519" spans="1:4" x14ac:dyDescent="0.25">
      <c r="A519" s="18"/>
      <c r="B519" s="18"/>
      <c r="C519" s="83"/>
      <c r="D519" s="84"/>
    </row>
    <row r="520" spans="1:4" x14ac:dyDescent="0.25">
      <c r="A520" s="18"/>
      <c r="B520" s="18"/>
      <c r="C520" s="83"/>
      <c r="D520" s="84"/>
    </row>
    <row r="521" spans="1:4" x14ac:dyDescent="0.25">
      <c r="A521" s="18"/>
      <c r="B521" s="18"/>
      <c r="C521" s="83"/>
      <c r="D521" s="84"/>
    </row>
    <row r="522" spans="1:4" x14ac:dyDescent="0.25">
      <c r="A522" s="18"/>
      <c r="B522" s="18"/>
      <c r="C522" s="83"/>
      <c r="D522" s="84"/>
    </row>
    <row r="523" spans="1:4" x14ac:dyDescent="0.25">
      <c r="A523" s="18"/>
      <c r="B523" s="18"/>
      <c r="C523" s="83"/>
      <c r="D523" s="84"/>
    </row>
    <row r="524" spans="1:4" x14ac:dyDescent="0.25">
      <c r="A524" s="18"/>
      <c r="B524" s="18"/>
      <c r="C524" s="83"/>
      <c r="D524" s="84"/>
    </row>
    <row r="525" spans="1:4" x14ac:dyDescent="0.25">
      <c r="A525" s="18"/>
      <c r="B525" s="18"/>
      <c r="C525" s="83"/>
      <c r="D525" s="84"/>
    </row>
    <row r="526" spans="1:4" x14ac:dyDescent="0.25">
      <c r="A526" s="18"/>
      <c r="B526" s="18"/>
      <c r="C526" s="83"/>
      <c r="D526" s="84"/>
    </row>
    <row r="527" spans="1:4" x14ac:dyDescent="0.25">
      <c r="A527" s="18"/>
      <c r="B527" s="18"/>
      <c r="C527" s="83"/>
      <c r="D527" s="84"/>
    </row>
    <row r="528" spans="1:4" x14ac:dyDescent="0.25">
      <c r="A528" s="18"/>
      <c r="B528" s="18"/>
      <c r="C528" s="83"/>
      <c r="D528" s="84"/>
    </row>
    <row r="529" spans="1:4" x14ac:dyDescent="0.25">
      <c r="A529" s="18"/>
      <c r="B529" s="18"/>
      <c r="C529" s="83"/>
      <c r="D529" s="84"/>
    </row>
    <row r="530" spans="1:4" x14ac:dyDescent="0.25">
      <c r="A530" s="18"/>
      <c r="B530" s="18"/>
      <c r="C530" s="83"/>
      <c r="D530" s="84"/>
    </row>
    <row r="531" spans="1:4" x14ac:dyDescent="0.25">
      <c r="A531" s="18"/>
      <c r="B531" s="18"/>
      <c r="C531" s="83"/>
      <c r="D531" s="84"/>
    </row>
    <row r="532" spans="1:4" x14ac:dyDescent="0.25">
      <c r="A532" s="18"/>
      <c r="B532" s="18"/>
      <c r="C532" s="83"/>
      <c r="D532" s="84"/>
    </row>
    <row r="533" spans="1:4" x14ac:dyDescent="0.25">
      <c r="A533" s="18"/>
      <c r="B533" s="18"/>
      <c r="C533" s="83"/>
      <c r="D533" s="84"/>
    </row>
    <row r="534" spans="1:4" x14ac:dyDescent="0.25">
      <c r="A534" s="18"/>
      <c r="B534" s="18"/>
      <c r="C534" s="83"/>
      <c r="D534" s="84"/>
    </row>
    <row r="535" spans="1:4" x14ac:dyDescent="0.25">
      <c r="A535" s="18"/>
      <c r="B535" s="18"/>
      <c r="C535" s="83"/>
      <c r="D535" s="84"/>
    </row>
    <row r="536" spans="1:4" x14ac:dyDescent="0.25">
      <c r="A536" s="18"/>
      <c r="B536" s="18"/>
      <c r="C536" s="83"/>
      <c r="D536" s="84"/>
    </row>
    <row r="537" spans="1:4" x14ac:dyDescent="0.25">
      <c r="A537" s="18"/>
      <c r="B537" s="18"/>
      <c r="C537" s="83"/>
      <c r="D537" s="84"/>
    </row>
    <row r="538" spans="1:4" x14ac:dyDescent="0.25">
      <c r="A538" s="18"/>
      <c r="B538" s="18"/>
      <c r="C538" s="83"/>
      <c r="D538" s="84"/>
    </row>
    <row r="539" spans="1:4" x14ac:dyDescent="0.25">
      <c r="A539" s="18"/>
      <c r="B539" s="18"/>
      <c r="C539" s="83"/>
      <c r="D539" s="84"/>
    </row>
    <row r="540" spans="1:4" x14ac:dyDescent="0.25">
      <c r="A540" s="18"/>
      <c r="B540" s="18"/>
      <c r="C540" s="83"/>
      <c r="D540" s="84"/>
    </row>
    <row r="541" spans="1:4" x14ac:dyDescent="0.25">
      <c r="A541" s="18"/>
      <c r="B541" s="18"/>
      <c r="C541" s="83"/>
      <c r="D541" s="84"/>
    </row>
    <row r="542" spans="1:4" x14ac:dyDescent="0.25">
      <c r="A542" s="18"/>
      <c r="B542" s="18"/>
      <c r="C542" s="83"/>
      <c r="D542" s="84"/>
    </row>
    <row r="543" spans="1:4" x14ac:dyDescent="0.25">
      <c r="A543" s="18"/>
      <c r="B543" s="18"/>
      <c r="C543" s="83"/>
      <c r="D543" s="84"/>
    </row>
    <row r="544" spans="1:4" x14ac:dyDescent="0.25">
      <c r="A544" s="18"/>
      <c r="B544" s="18"/>
      <c r="C544" s="83"/>
      <c r="D544" s="84"/>
    </row>
    <row r="545" spans="1:4" x14ac:dyDescent="0.25">
      <c r="A545" s="18"/>
      <c r="B545" s="18"/>
      <c r="C545" s="83"/>
      <c r="D545" s="84"/>
    </row>
    <row r="546" spans="1:4" x14ac:dyDescent="0.25">
      <c r="A546" s="18"/>
      <c r="B546" s="18"/>
      <c r="C546" s="83"/>
      <c r="D546" s="84"/>
    </row>
    <row r="547" spans="1:4" x14ac:dyDescent="0.25">
      <c r="A547" s="18"/>
      <c r="B547" s="18"/>
      <c r="C547" s="83"/>
      <c r="D547" s="84"/>
    </row>
    <row r="548" spans="1:4" x14ac:dyDescent="0.25">
      <c r="A548" s="18"/>
      <c r="B548" s="18"/>
      <c r="C548" s="83"/>
      <c r="D548" s="84"/>
    </row>
    <row r="549" spans="1:4" x14ac:dyDescent="0.25">
      <c r="A549" s="18"/>
      <c r="B549" s="18"/>
      <c r="C549" s="83"/>
      <c r="D549" s="84"/>
    </row>
    <row r="550" spans="1:4" x14ac:dyDescent="0.25">
      <c r="A550" s="18"/>
      <c r="B550" s="18"/>
      <c r="C550" s="83"/>
      <c r="D550" s="84"/>
    </row>
    <row r="551" spans="1:4" x14ac:dyDescent="0.25">
      <c r="A551" s="18"/>
      <c r="B551" s="18"/>
      <c r="C551" s="83"/>
      <c r="D551" s="84"/>
    </row>
    <row r="552" spans="1:4" x14ac:dyDescent="0.25">
      <c r="A552" s="18"/>
      <c r="B552" s="18"/>
      <c r="C552" s="83"/>
      <c r="D552" s="84"/>
    </row>
    <row r="553" spans="1:4" x14ac:dyDescent="0.25">
      <c r="A553" s="18"/>
      <c r="B553" s="18"/>
      <c r="C553" s="83"/>
      <c r="D553" s="84"/>
    </row>
    <row r="554" spans="1:4" x14ac:dyDescent="0.25">
      <c r="A554" s="18"/>
      <c r="B554" s="18"/>
      <c r="C554" s="83"/>
      <c r="D554" s="84"/>
    </row>
    <row r="555" spans="1:4" x14ac:dyDescent="0.25">
      <c r="A555" s="18"/>
      <c r="B555" s="18"/>
      <c r="C555" s="83"/>
      <c r="D555" s="84"/>
    </row>
    <row r="556" spans="1:4" x14ac:dyDescent="0.25">
      <c r="A556" s="18"/>
      <c r="B556" s="18"/>
      <c r="C556" s="83"/>
      <c r="D556" s="84"/>
    </row>
    <row r="557" spans="1:4" x14ac:dyDescent="0.25">
      <c r="A557" s="18"/>
      <c r="B557" s="18"/>
      <c r="C557" s="83"/>
      <c r="D557" s="84"/>
    </row>
    <row r="558" spans="1:4" x14ac:dyDescent="0.25">
      <c r="A558" s="18"/>
      <c r="B558" s="18"/>
      <c r="C558" s="83"/>
      <c r="D558" s="84"/>
    </row>
    <row r="559" spans="1:4" x14ac:dyDescent="0.25">
      <c r="A559" s="18"/>
      <c r="B559" s="18"/>
      <c r="C559" s="83"/>
      <c r="D559" s="84"/>
    </row>
    <row r="560" spans="1:4" x14ac:dyDescent="0.25">
      <c r="A560" s="18"/>
      <c r="B560" s="18"/>
      <c r="C560" s="83"/>
      <c r="D560" s="84"/>
    </row>
    <row r="561" spans="1:4" x14ac:dyDescent="0.25">
      <c r="A561" s="18"/>
      <c r="B561" s="18"/>
      <c r="C561" s="83"/>
      <c r="D561" s="84"/>
    </row>
    <row r="562" spans="1:4" x14ac:dyDescent="0.25">
      <c r="A562" s="18"/>
      <c r="B562" s="18"/>
      <c r="C562" s="83"/>
      <c r="D562" s="84"/>
    </row>
    <row r="563" spans="1:4" x14ac:dyDescent="0.25">
      <c r="A563" s="18"/>
      <c r="B563" s="18"/>
      <c r="C563" s="83"/>
      <c r="D563" s="84"/>
    </row>
    <row r="564" spans="1:4" x14ac:dyDescent="0.25">
      <c r="A564" s="18"/>
      <c r="B564" s="18"/>
      <c r="C564" s="83"/>
      <c r="D564" s="84"/>
    </row>
    <row r="565" spans="1:4" x14ac:dyDescent="0.25">
      <c r="A565" s="18"/>
      <c r="B565" s="18"/>
      <c r="C565" s="83"/>
      <c r="D565" s="84"/>
    </row>
    <row r="566" spans="1:4" x14ac:dyDescent="0.25">
      <c r="A566" s="18"/>
      <c r="B566" s="18"/>
      <c r="C566" s="83"/>
      <c r="D566" s="84"/>
    </row>
    <row r="567" spans="1:4" x14ac:dyDescent="0.25">
      <c r="A567" s="18"/>
      <c r="B567" s="18"/>
      <c r="C567" s="83"/>
      <c r="D567" s="84"/>
    </row>
    <row r="568" spans="1:4" x14ac:dyDescent="0.25">
      <c r="A568" s="18"/>
      <c r="B568" s="18"/>
      <c r="C568" s="83"/>
      <c r="D568" s="84"/>
    </row>
    <row r="569" spans="1:4" x14ac:dyDescent="0.25">
      <c r="A569" s="18"/>
      <c r="B569" s="18"/>
      <c r="C569" s="83"/>
      <c r="D569" s="84"/>
    </row>
    <row r="570" spans="1:4" x14ac:dyDescent="0.25">
      <c r="A570" s="18"/>
      <c r="B570" s="18"/>
      <c r="C570" s="83"/>
      <c r="D570" s="84"/>
    </row>
    <row r="571" spans="1:4" x14ac:dyDescent="0.25">
      <c r="A571" s="18"/>
      <c r="B571" s="18"/>
      <c r="C571" s="83"/>
      <c r="D571" s="84"/>
    </row>
    <row r="572" spans="1:4" x14ac:dyDescent="0.25">
      <c r="A572" s="18"/>
      <c r="B572" s="18"/>
      <c r="C572" s="83"/>
      <c r="D572" s="84"/>
    </row>
    <row r="573" spans="1:4" x14ac:dyDescent="0.25">
      <c r="A573" s="18"/>
      <c r="B573" s="18"/>
      <c r="C573" s="83"/>
      <c r="D573" s="84"/>
    </row>
    <row r="574" spans="1:4" x14ac:dyDescent="0.25">
      <c r="A574" s="18"/>
      <c r="B574" s="18"/>
      <c r="C574" s="83"/>
      <c r="D574" s="84"/>
    </row>
    <row r="575" spans="1:4" x14ac:dyDescent="0.25">
      <c r="A575" s="18"/>
      <c r="B575" s="18"/>
      <c r="C575" s="83"/>
      <c r="D575" s="84"/>
    </row>
    <row r="576" spans="1:4" x14ac:dyDescent="0.25">
      <c r="A576" s="18"/>
      <c r="B576" s="18"/>
      <c r="C576" s="83"/>
      <c r="D576" s="84"/>
    </row>
    <row r="577" spans="1:4" x14ac:dyDescent="0.25">
      <c r="A577" s="18"/>
      <c r="B577" s="18"/>
      <c r="C577" s="83"/>
      <c r="D577" s="84"/>
    </row>
    <row r="578" spans="1:4" x14ac:dyDescent="0.25">
      <c r="A578" s="18"/>
      <c r="B578" s="18"/>
      <c r="C578" s="83"/>
      <c r="D578" s="84"/>
    </row>
    <row r="579" spans="1:4" x14ac:dyDescent="0.25">
      <c r="A579" s="18"/>
      <c r="B579" s="18"/>
      <c r="C579" s="83"/>
      <c r="D579" s="84"/>
    </row>
    <row r="580" spans="1:4" x14ac:dyDescent="0.25">
      <c r="A580" s="18"/>
      <c r="B580" s="18"/>
      <c r="C580" s="83"/>
      <c r="D580" s="84"/>
    </row>
    <row r="581" spans="1:4" x14ac:dyDescent="0.25">
      <c r="A581" s="18"/>
      <c r="B581" s="18"/>
      <c r="C581" s="83"/>
      <c r="D581" s="84"/>
    </row>
    <row r="582" spans="1:4" x14ac:dyDescent="0.25">
      <c r="A582" s="18"/>
      <c r="B582" s="18"/>
      <c r="C582" s="83"/>
      <c r="D582" s="84"/>
    </row>
    <row r="583" spans="1:4" x14ac:dyDescent="0.25">
      <c r="A583" s="18"/>
      <c r="B583" s="18"/>
      <c r="C583" s="83"/>
      <c r="D583" s="84"/>
    </row>
    <row r="584" spans="1:4" x14ac:dyDescent="0.25">
      <c r="A584" s="18"/>
      <c r="B584" s="18"/>
      <c r="C584" s="83"/>
      <c r="D584" s="84"/>
    </row>
    <row r="585" spans="1:4" x14ac:dyDescent="0.25">
      <c r="A585" s="18"/>
      <c r="B585" s="18"/>
      <c r="C585" s="83"/>
      <c r="D585" s="84"/>
    </row>
    <row r="586" spans="1:4" x14ac:dyDescent="0.25">
      <c r="A586" s="18"/>
      <c r="B586" s="18"/>
      <c r="C586" s="83"/>
      <c r="D586" s="84"/>
    </row>
    <row r="587" spans="1:4" x14ac:dyDescent="0.25">
      <c r="A587" s="18"/>
      <c r="B587" s="18"/>
      <c r="C587" s="83"/>
      <c r="D587" s="84"/>
    </row>
    <row r="588" spans="1:4" x14ac:dyDescent="0.25">
      <c r="A588" s="18"/>
      <c r="B588" s="18"/>
      <c r="C588" s="83"/>
      <c r="D588" s="84"/>
    </row>
    <row r="589" spans="1:4" x14ac:dyDescent="0.25">
      <c r="A589" s="18"/>
      <c r="B589" s="18"/>
      <c r="C589" s="83"/>
      <c r="D589" s="84"/>
    </row>
    <row r="590" spans="1:4" x14ac:dyDescent="0.25">
      <c r="A590" s="18"/>
      <c r="B590" s="18"/>
      <c r="C590" s="83"/>
      <c r="D590" s="84"/>
    </row>
    <row r="591" spans="1:4" x14ac:dyDescent="0.25">
      <c r="A591" s="18"/>
      <c r="B591" s="18"/>
      <c r="C591" s="83"/>
      <c r="D591" s="84"/>
    </row>
    <row r="592" spans="1:4" x14ac:dyDescent="0.25">
      <c r="A592" s="18"/>
      <c r="B592" s="18"/>
      <c r="C592" s="83"/>
      <c r="D592" s="84"/>
    </row>
    <row r="593" spans="1:4" x14ac:dyDescent="0.25">
      <c r="A593" s="18"/>
      <c r="B593" s="18"/>
      <c r="C593" s="83"/>
      <c r="D593" s="84"/>
    </row>
    <row r="594" spans="1:4" x14ac:dyDescent="0.25">
      <c r="A594" s="18"/>
      <c r="B594" s="18"/>
      <c r="C594" s="83"/>
      <c r="D594" s="84"/>
    </row>
    <row r="595" spans="1:4" x14ac:dyDescent="0.25">
      <c r="A595" s="18"/>
      <c r="B595" s="18"/>
      <c r="C595" s="83"/>
      <c r="D595" s="84"/>
    </row>
    <row r="596" spans="1:4" x14ac:dyDescent="0.25">
      <c r="A596" s="18"/>
      <c r="B596" s="18"/>
      <c r="C596" s="83"/>
      <c r="D596" s="84"/>
    </row>
    <row r="597" spans="1:4" x14ac:dyDescent="0.25">
      <c r="A597" s="18"/>
      <c r="B597" s="18"/>
      <c r="C597" s="83"/>
      <c r="D597" s="84"/>
    </row>
    <row r="598" spans="1:4" x14ac:dyDescent="0.25">
      <c r="A598" s="18"/>
      <c r="B598" s="18"/>
      <c r="C598" s="83"/>
      <c r="D598" s="84"/>
    </row>
    <row r="599" spans="1:4" x14ac:dyDescent="0.25">
      <c r="A599" s="18"/>
      <c r="B599" s="18"/>
      <c r="C599" s="83"/>
      <c r="D599" s="84"/>
    </row>
    <row r="600" spans="1:4" x14ac:dyDescent="0.25">
      <c r="A600" s="18"/>
      <c r="B600" s="18"/>
      <c r="C600" s="83"/>
      <c r="D600" s="84"/>
    </row>
    <row r="601" spans="1:4" x14ac:dyDescent="0.25">
      <c r="A601" s="18"/>
      <c r="B601" s="18"/>
      <c r="C601" s="83"/>
      <c r="D601" s="84"/>
    </row>
    <row r="602" spans="1:4" x14ac:dyDescent="0.25">
      <c r="A602" s="18"/>
      <c r="B602" s="18"/>
      <c r="C602" s="83"/>
      <c r="D602" s="84"/>
    </row>
    <row r="603" spans="1:4" x14ac:dyDescent="0.25">
      <c r="A603" s="18"/>
      <c r="B603" s="18"/>
      <c r="C603" s="83"/>
      <c r="D603" s="84"/>
    </row>
    <row r="604" spans="1:4" x14ac:dyDescent="0.25">
      <c r="A604" s="18"/>
      <c r="B604" s="18"/>
      <c r="C604" s="83"/>
      <c r="D604" s="84"/>
    </row>
    <row r="605" spans="1:4" x14ac:dyDescent="0.25">
      <c r="A605" s="18"/>
      <c r="B605" s="18"/>
      <c r="C605" s="83"/>
      <c r="D605" s="84"/>
    </row>
    <row r="606" spans="1:4" x14ac:dyDescent="0.25">
      <c r="A606" s="18"/>
      <c r="B606" s="18"/>
      <c r="C606" s="83"/>
      <c r="D606" s="84"/>
    </row>
    <row r="607" spans="1:4" x14ac:dyDescent="0.25">
      <c r="A607" s="18"/>
      <c r="B607" s="18"/>
      <c r="C607" s="83"/>
      <c r="D607" s="84"/>
    </row>
    <row r="608" spans="1:4" x14ac:dyDescent="0.25">
      <c r="A608" s="18"/>
      <c r="B608" s="18"/>
      <c r="C608" s="83"/>
      <c r="D608" s="84"/>
    </row>
    <row r="609" spans="1:4" x14ac:dyDescent="0.25">
      <c r="A609" s="18"/>
      <c r="B609" s="18"/>
      <c r="C609" s="83"/>
      <c r="D609" s="84"/>
    </row>
    <row r="610" spans="1:4" x14ac:dyDescent="0.25">
      <c r="A610" s="18"/>
      <c r="B610" s="18"/>
      <c r="C610" s="83"/>
      <c r="D610" s="84"/>
    </row>
    <row r="611" spans="1:4" x14ac:dyDescent="0.25">
      <c r="A611" s="18"/>
      <c r="B611" s="18"/>
      <c r="C611" s="83"/>
      <c r="D611" s="84"/>
    </row>
    <row r="612" spans="1:4" x14ac:dyDescent="0.25">
      <c r="A612" s="18"/>
      <c r="B612" s="18"/>
      <c r="C612" s="83"/>
      <c r="D612" s="84"/>
    </row>
    <row r="613" spans="1:4" x14ac:dyDescent="0.25">
      <c r="A613" s="18"/>
      <c r="B613" s="18"/>
      <c r="C613" s="83"/>
      <c r="D613" s="84"/>
    </row>
    <row r="614" spans="1:4" x14ac:dyDescent="0.25">
      <c r="A614" s="18"/>
      <c r="B614" s="18"/>
      <c r="C614" s="83"/>
      <c r="D614" s="84"/>
    </row>
    <row r="615" spans="1:4" x14ac:dyDescent="0.25">
      <c r="A615" s="10"/>
      <c r="B615" s="10"/>
      <c r="C615" s="85"/>
      <c r="D615" s="86"/>
    </row>
  </sheetData>
  <conditionalFormatting sqref="C1:D1">
    <cfRule type="cellIs" dxfId="1" priority="1" operator="lessThan">
      <formula>-2</formula>
    </cfRule>
    <cfRule type="cellIs" dxfId="0" priority="2" operator="greaterThan">
      <formula>2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648CC-1D76-9442-885E-D04CBC2B77EF}">
  <dimension ref="A1:J52"/>
  <sheetViews>
    <sheetView showGridLines="0" topLeftCell="A39" zoomScale="143" zoomScaleNormal="207" workbookViewId="0">
      <selection activeCell="L33" sqref="L33"/>
    </sheetView>
  </sheetViews>
  <sheetFormatPr baseColWidth="10" defaultColWidth="10.85546875" defaultRowHeight="9" x14ac:dyDescent="0.15"/>
  <cols>
    <col min="1" max="1" width="10.85546875" style="87"/>
    <col min="2" max="3" width="20.7109375" style="87" customWidth="1"/>
    <col min="4" max="4" width="10.85546875" style="87"/>
    <col min="5" max="5" width="11" style="87" bestFit="1" customWidth="1"/>
    <col min="6" max="6" width="28.28515625" style="87" customWidth="1"/>
    <col min="7" max="7" width="13.85546875" style="87" bestFit="1" customWidth="1"/>
    <col min="8" max="8" width="11.42578125" style="87" bestFit="1" customWidth="1"/>
    <col min="9" max="9" width="11" style="87" bestFit="1" customWidth="1"/>
    <col min="10" max="11" width="10.85546875" style="87"/>
    <col min="12" max="12" width="35" style="87" bestFit="1" customWidth="1"/>
    <col min="13" max="13" width="13.28515625" style="87" bestFit="1" customWidth="1"/>
    <col min="14" max="16384" width="10.85546875" style="87"/>
  </cols>
  <sheetData>
    <row r="1" spans="1:10" x14ac:dyDescent="0.15">
      <c r="A1" s="113" t="s">
        <v>4</v>
      </c>
      <c r="B1" s="91">
        <v>3</v>
      </c>
      <c r="C1" s="92">
        <v>1</v>
      </c>
      <c r="E1" s="186" t="s">
        <v>484</v>
      </c>
      <c r="F1" s="186"/>
      <c r="G1" s="186"/>
      <c r="H1" s="186"/>
      <c r="I1" s="186"/>
      <c r="J1" s="186"/>
    </row>
    <row r="2" spans="1:10" x14ac:dyDescent="0.15">
      <c r="A2" s="103" t="s">
        <v>5</v>
      </c>
      <c r="B2" s="96">
        <v>4</v>
      </c>
      <c r="C2" s="97">
        <f>+C1+1</f>
        <v>2</v>
      </c>
      <c r="E2" s="88">
        <v>11</v>
      </c>
      <c r="F2" s="89" t="s">
        <v>473</v>
      </c>
      <c r="G2" s="90" t="e">
        <f>+VLOOKUP(E2,Consolidados!$A:$D,#REF!,0)</f>
        <v>#REF!</v>
      </c>
      <c r="H2" s="91"/>
      <c r="I2" s="91"/>
      <c r="J2" s="92"/>
    </row>
    <row r="3" spans="1:10" x14ac:dyDescent="0.15">
      <c r="A3" s="103" t="s">
        <v>6</v>
      </c>
      <c r="B3" s="96">
        <f t="shared" ref="B3:B12" si="0">+B2+1</f>
        <v>5</v>
      </c>
      <c r="C3" s="97">
        <f t="shared" ref="C3:C12" si="1">+C2+1</f>
        <v>3</v>
      </c>
      <c r="E3" s="93">
        <v>11</v>
      </c>
      <c r="F3" s="94" t="s">
        <v>473</v>
      </c>
      <c r="G3" s="95" t="e">
        <f>+VLOOKUP(E3,Consolidados!$A:$D,#REF!-1,0)</f>
        <v>#REF!</v>
      </c>
      <c r="H3" s="96"/>
      <c r="I3" s="96"/>
      <c r="J3" s="97"/>
    </row>
    <row r="4" spans="1:10" x14ac:dyDescent="0.15">
      <c r="A4" s="103" t="s">
        <v>7</v>
      </c>
      <c r="B4" s="96">
        <f t="shared" si="0"/>
        <v>6</v>
      </c>
      <c r="C4" s="97">
        <f t="shared" si="1"/>
        <v>4</v>
      </c>
      <c r="E4" s="98"/>
      <c r="F4" s="94"/>
      <c r="G4" s="95"/>
      <c r="H4" s="96"/>
      <c r="I4" s="96"/>
      <c r="J4" s="97"/>
    </row>
    <row r="5" spans="1:10" x14ac:dyDescent="0.15">
      <c r="A5" s="103" t="s">
        <v>8</v>
      </c>
      <c r="B5" s="96">
        <f t="shared" si="0"/>
        <v>7</v>
      </c>
      <c r="C5" s="97">
        <f t="shared" si="1"/>
        <v>5</v>
      </c>
      <c r="E5" s="98" t="s">
        <v>1</v>
      </c>
      <c r="F5" s="96" t="s">
        <v>72</v>
      </c>
      <c r="G5" s="94" t="s">
        <v>474</v>
      </c>
      <c r="H5" s="95" t="s">
        <v>475</v>
      </c>
      <c r="I5" s="96" t="s">
        <v>476</v>
      </c>
      <c r="J5" s="97" t="s">
        <v>477</v>
      </c>
    </row>
    <row r="6" spans="1:10" x14ac:dyDescent="0.15">
      <c r="A6" s="103" t="s">
        <v>9</v>
      </c>
      <c r="B6" s="96">
        <f t="shared" si="0"/>
        <v>8</v>
      </c>
      <c r="C6" s="97">
        <f t="shared" si="1"/>
        <v>6</v>
      </c>
      <c r="E6" s="98">
        <v>11</v>
      </c>
      <c r="F6" s="94" t="str">
        <f>IFERROR(VLOOKUP($E6,Taxonomia!$B:$C,2,0),0)</f>
        <v xml:space="preserve">CAJA                                              </v>
      </c>
      <c r="G6" s="94">
        <f>IFERROR(VLOOKUP(E6,Consolidados!$A:$D,#REF!,0),0)</f>
        <v>0</v>
      </c>
      <c r="H6" s="95">
        <f>IFERROR(VLOOKUP(E6,Consolidados!$A:$D,#REF!-1,0),0)</f>
        <v>0</v>
      </c>
      <c r="I6" s="99">
        <f t="shared" ref="I6:I30" si="2">+G6-H6</f>
        <v>0</v>
      </c>
      <c r="J6" s="97"/>
    </row>
    <row r="7" spans="1:10" x14ac:dyDescent="0.15">
      <c r="A7" s="103" t="s">
        <v>10</v>
      </c>
      <c r="B7" s="96">
        <f t="shared" si="0"/>
        <v>9</v>
      </c>
      <c r="C7" s="97">
        <f t="shared" si="1"/>
        <v>7</v>
      </c>
      <c r="E7" s="98">
        <v>12</v>
      </c>
      <c r="F7" s="94">
        <f>IFERROR(VLOOKUP($E7,Taxonomia!$B:$C,2,0),0)</f>
        <v>0</v>
      </c>
      <c r="G7" s="94">
        <f>IFERROR(VLOOKUP(E7,Consolidados!$A:$D,#REF!,0),0)</f>
        <v>0</v>
      </c>
      <c r="H7" s="95">
        <f>IFERROR(VLOOKUP(E7,Consolidados!$A:$D,#REF!-1,0),0)</f>
        <v>0</v>
      </c>
      <c r="I7" s="99">
        <f t="shared" si="2"/>
        <v>0</v>
      </c>
      <c r="J7" s="97" t="s">
        <v>479</v>
      </c>
    </row>
    <row r="8" spans="1:10" x14ac:dyDescent="0.15">
      <c r="A8" s="103" t="s">
        <v>11</v>
      </c>
      <c r="B8" s="96">
        <f t="shared" si="0"/>
        <v>10</v>
      </c>
      <c r="C8" s="97">
        <f t="shared" si="1"/>
        <v>8</v>
      </c>
      <c r="E8" s="98">
        <v>13</v>
      </c>
      <c r="F8" s="94" t="str">
        <f>IFERROR(VLOOKUP($E8,Taxonomia!$B:$C,2,0),0)</f>
        <v xml:space="preserve">DEUDORES                                          </v>
      </c>
      <c r="G8" s="94">
        <f>IFERROR(VLOOKUP(E8,Consolidados!$A:$D,#REF!,0),0)</f>
        <v>0</v>
      </c>
      <c r="H8" s="95">
        <f>IFERROR(VLOOKUP(E8,Consolidados!$A:$D,#REF!-1,0),0)</f>
        <v>0</v>
      </c>
      <c r="I8" s="99">
        <f t="shared" si="2"/>
        <v>0</v>
      </c>
      <c r="J8" s="97" t="s">
        <v>480</v>
      </c>
    </row>
    <row r="9" spans="1:10" x14ac:dyDescent="0.15">
      <c r="A9" s="103" t="s">
        <v>12</v>
      </c>
      <c r="B9" s="96">
        <f t="shared" si="0"/>
        <v>11</v>
      </c>
      <c r="C9" s="97">
        <f t="shared" si="1"/>
        <v>9</v>
      </c>
      <c r="E9" s="98">
        <v>14</v>
      </c>
      <c r="F9" s="94" t="str">
        <f>IFERROR(VLOOKUP($E9,Taxonomia!$B:$C,2,0),0)</f>
        <v xml:space="preserve">INVENTARIO                                        </v>
      </c>
      <c r="G9" s="94">
        <f>IFERROR(VLOOKUP(E9,Consolidados!$A:$D,#REF!,0),0)</f>
        <v>0</v>
      </c>
      <c r="H9" s="95">
        <f>IFERROR(VLOOKUP(E9,Consolidados!$A:$D,#REF!-1,0),0)</f>
        <v>0</v>
      </c>
      <c r="I9" s="99">
        <f t="shared" si="2"/>
        <v>0</v>
      </c>
      <c r="J9" s="97" t="s">
        <v>480</v>
      </c>
    </row>
    <row r="10" spans="1:10" x14ac:dyDescent="0.15">
      <c r="A10" s="103" t="s">
        <v>13</v>
      </c>
      <c r="B10" s="96">
        <f t="shared" si="0"/>
        <v>12</v>
      </c>
      <c r="C10" s="97">
        <f t="shared" si="1"/>
        <v>10</v>
      </c>
      <c r="E10" s="98">
        <v>15</v>
      </c>
      <c r="F10" s="94" t="str">
        <f>IFERROR(VLOOKUP($E10,Taxonomia!$B:$C,2,0),0)</f>
        <v xml:space="preserve">PROPIEDADES PLANTA Y EQUIPO                       </v>
      </c>
      <c r="G10" s="94">
        <f>IFERROR(VLOOKUP(E10,Consolidados!$A:$D,#REF!,0),0)</f>
        <v>0</v>
      </c>
      <c r="H10" s="95">
        <f>IFERROR(VLOOKUP(E10,Consolidados!$A:$D,#REF!-1,0),0)</f>
        <v>0</v>
      </c>
      <c r="I10" s="99">
        <f t="shared" si="2"/>
        <v>0</v>
      </c>
      <c r="J10" s="97" t="s">
        <v>479</v>
      </c>
    </row>
    <row r="11" spans="1:10" x14ac:dyDescent="0.15">
      <c r="A11" s="103" t="s">
        <v>14</v>
      </c>
      <c r="B11" s="96">
        <f t="shared" si="0"/>
        <v>13</v>
      </c>
      <c r="C11" s="97">
        <f t="shared" si="1"/>
        <v>11</v>
      </c>
      <c r="E11" s="98">
        <v>16</v>
      </c>
      <c r="F11" s="94" t="str">
        <f>IFERROR(VLOOKUP($E11,Taxonomia!$B:$C,2,0),0)</f>
        <v xml:space="preserve">INTANGIBLES                                       </v>
      </c>
      <c r="G11" s="94">
        <f>IFERROR(VLOOKUP(E11,Consolidados!$A:$D,#REF!,0),0)</f>
        <v>0</v>
      </c>
      <c r="H11" s="95">
        <f>IFERROR(VLOOKUP(E11,Consolidados!$A:$D,#REF!-1,0),0)</f>
        <v>0</v>
      </c>
      <c r="I11" s="99">
        <f t="shared" si="2"/>
        <v>0</v>
      </c>
      <c r="J11" s="97" t="s">
        <v>479</v>
      </c>
    </row>
    <row r="12" spans="1:10" x14ac:dyDescent="0.15">
      <c r="A12" s="107" t="s">
        <v>15</v>
      </c>
      <c r="B12" s="108">
        <f t="shared" si="0"/>
        <v>14</v>
      </c>
      <c r="C12" s="109">
        <f t="shared" si="1"/>
        <v>12</v>
      </c>
      <c r="E12" s="98">
        <v>17</v>
      </c>
      <c r="F12" s="94">
        <f>IFERROR(VLOOKUP($E12,Taxonomia!$B:$C,2,0),0)</f>
        <v>0</v>
      </c>
      <c r="G12" s="94">
        <f>IFERROR(VLOOKUP(E12,Consolidados!$A:$D,#REF!,0),0)</f>
        <v>0</v>
      </c>
      <c r="H12" s="95">
        <f>IFERROR(VLOOKUP(E12,Consolidados!$A:$D,#REF!-1,0),0)</f>
        <v>0</v>
      </c>
      <c r="I12" s="99">
        <f t="shared" si="2"/>
        <v>0</v>
      </c>
      <c r="J12" s="97" t="s">
        <v>479</v>
      </c>
    </row>
    <row r="13" spans="1:10" x14ac:dyDescent="0.15">
      <c r="E13" s="98">
        <v>18</v>
      </c>
      <c r="F13" s="94">
        <f>IFERROR(VLOOKUP($E13,Taxonomia!$B:$C,2,0),0)</f>
        <v>0</v>
      </c>
      <c r="G13" s="94">
        <f>IFERROR(VLOOKUP(E13,Consolidados!$A:$D,#REF!,0),0)</f>
        <v>0</v>
      </c>
      <c r="H13" s="95">
        <f>IFERROR(VLOOKUP(E13,Consolidados!$A:$D,#REF!-1,0),0)</f>
        <v>0</v>
      </c>
      <c r="I13" s="99">
        <f t="shared" si="2"/>
        <v>0</v>
      </c>
      <c r="J13" s="97" t="s">
        <v>479</v>
      </c>
    </row>
    <row r="14" spans="1:10" x14ac:dyDescent="0.15">
      <c r="E14" s="98">
        <v>19</v>
      </c>
      <c r="F14" s="94">
        <f>IFERROR(VLOOKUP($E14,Taxonomia!$B:$C,2,0),0)</f>
        <v>0</v>
      </c>
      <c r="G14" s="94">
        <f>IFERROR(VLOOKUP(E14,Consolidados!$A:$D,#REF!,0),0)</f>
        <v>0</v>
      </c>
      <c r="H14" s="95">
        <f>IFERROR(VLOOKUP(E14,Consolidados!$A:$D,#REF!-1,0),0)</f>
        <v>0</v>
      </c>
      <c r="I14" s="99">
        <f t="shared" si="2"/>
        <v>0</v>
      </c>
      <c r="J14" s="97" t="s">
        <v>479</v>
      </c>
    </row>
    <row r="15" spans="1:10" x14ac:dyDescent="0.15">
      <c r="E15" s="98">
        <v>21</v>
      </c>
      <c r="F15" s="94">
        <f>IFERROR(VLOOKUP($E15,Taxonomia!$B:$C,2,0),0)</f>
        <v>0</v>
      </c>
      <c r="G15" s="94">
        <f>IFERROR(VLOOKUP(E15,Consolidados!$A:$D,#REF!,0),0)</f>
        <v>0</v>
      </c>
      <c r="H15" s="95">
        <f>IFERROR(VLOOKUP(E15,Consolidados!$A:$D,#REF!-1,0),0)</f>
        <v>0</v>
      </c>
      <c r="I15" s="99">
        <f t="shared" si="2"/>
        <v>0</v>
      </c>
      <c r="J15" s="97" t="s">
        <v>478</v>
      </c>
    </row>
    <row r="16" spans="1:10" x14ac:dyDescent="0.15">
      <c r="A16" s="100">
        <v>11</v>
      </c>
      <c r="B16" s="89" t="str">
        <f>VLOOKUP($A16,Taxonomia!$B:$C,2,0)</f>
        <v xml:space="preserve">CAJA                                              </v>
      </c>
      <c r="C16" s="101" t="e">
        <f>+VLOOKUP(A16,Consolidados!$A:$D,#REF!,0)</f>
        <v>#REF!</v>
      </c>
      <c r="E16" s="98">
        <v>22</v>
      </c>
      <c r="F16" s="94" t="str">
        <f>IFERROR(VLOOKUP($E16,Taxonomia!$B:$C,2,0),0)</f>
        <v xml:space="preserve">PROVEEDORES                                       </v>
      </c>
      <c r="G16" s="94">
        <f>IFERROR(VLOOKUP(E16,Consolidados!$A:$D,#REF!,0),0)</f>
        <v>0</v>
      </c>
      <c r="H16" s="95">
        <f>IFERROR(VLOOKUP(E16,Consolidados!$A:$D,#REF!-1,0),0)</f>
        <v>0</v>
      </c>
      <c r="I16" s="99">
        <f t="shared" si="2"/>
        <v>0</v>
      </c>
      <c r="J16" s="97" t="s">
        <v>480</v>
      </c>
    </row>
    <row r="17" spans="1:10" x14ac:dyDescent="0.15">
      <c r="A17" s="98">
        <v>13</v>
      </c>
      <c r="B17" s="94" t="str">
        <f>VLOOKUP($A17,Taxonomia!$B:$C,2,0)</f>
        <v xml:space="preserve">DEUDORES                                          </v>
      </c>
      <c r="C17" s="102" t="e">
        <f>+VLOOKUP(A17,Consolidados!$A:$D,#REF!,0)</f>
        <v>#REF!</v>
      </c>
      <c r="E17" s="98">
        <v>23</v>
      </c>
      <c r="F17" s="94" t="str">
        <f>IFERROR(VLOOKUP($E17,Taxonomia!$B:$C,2,0),0)</f>
        <v xml:space="preserve">CUENTAS POR PAGAR                                 </v>
      </c>
      <c r="G17" s="94">
        <f>IFERROR(VLOOKUP(E17,Consolidados!$A:$D,#REF!,0),0)</f>
        <v>0</v>
      </c>
      <c r="H17" s="95">
        <f>IFERROR(VLOOKUP(E17,Consolidados!$A:$D,#REF!-1,0),0)</f>
        <v>0</v>
      </c>
      <c r="I17" s="99">
        <f t="shared" si="2"/>
        <v>0</v>
      </c>
      <c r="J17" s="97" t="s">
        <v>480</v>
      </c>
    </row>
    <row r="18" spans="1:10" x14ac:dyDescent="0.15">
      <c r="A18" s="98">
        <v>14</v>
      </c>
      <c r="B18" s="94" t="str">
        <f>VLOOKUP($A18,Taxonomia!$B:$C,2,0)</f>
        <v xml:space="preserve">INVENTARIO                                        </v>
      </c>
      <c r="C18" s="102" t="e">
        <f>+VLOOKUP(A18,Consolidados!$A:$D,#REF!,0)</f>
        <v>#REF!</v>
      </c>
      <c r="E18" s="98">
        <v>24</v>
      </c>
      <c r="F18" s="94" t="str">
        <f>IFERROR(VLOOKUP($E18,Taxonomia!$B:$C,2,0),0)</f>
        <v xml:space="preserve">IMPUESTOS GRAVAMENES Y TASAS                      </v>
      </c>
      <c r="G18" s="94">
        <f>IFERROR(VLOOKUP(E18,Consolidados!$A:$D,#REF!,0),0)</f>
        <v>0</v>
      </c>
      <c r="H18" s="95">
        <f>IFERROR(VLOOKUP(E18,Consolidados!$A:$D,#REF!-1,0),0)</f>
        <v>0</v>
      </c>
      <c r="I18" s="99">
        <f t="shared" si="2"/>
        <v>0</v>
      </c>
      <c r="J18" s="97" t="s">
        <v>480</v>
      </c>
    </row>
    <row r="19" spans="1:10" ht="18" x14ac:dyDescent="0.15">
      <c r="A19" s="98">
        <v>15</v>
      </c>
      <c r="B19" s="94" t="str">
        <f>VLOOKUP($A19,Taxonomia!$B:$C,2,0)</f>
        <v xml:space="preserve">PROPIEDADES PLANTA Y EQUIPO                       </v>
      </c>
      <c r="C19" s="102" t="e">
        <f>+VLOOKUP(A19,Consolidados!$A:$D,#REF!,0)</f>
        <v>#REF!</v>
      </c>
      <c r="E19" s="98">
        <v>25</v>
      </c>
      <c r="F19" s="94" t="str">
        <f>IFERROR(VLOOKUP($E19,Taxonomia!$B:$C,2,0),0)</f>
        <v xml:space="preserve">OBLIGACIONES LABORALES                            </v>
      </c>
      <c r="G19" s="94">
        <f>IFERROR(VLOOKUP(E19,Consolidados!$A:$D,#REF!,0),0)</f>
        <v>0</v>
      </c>
      <c r="H19" s="95">
        <f>IFERROR(VLOOKUP(E19,Consolidados!$A:$D,#REF!-1,0),0)</f>
        <v>0</v>
      </c>
      <c r="I19" s="99">
        <f t="shared" si="2"/>
        <v>0</v>
      </c>
      <c r="J19" s="97" t="s">
        <v>480</v>
      </c>
    </row>
    <row r="20" spans="1:10" x14ac:dyDescent="0.15">
      <c r="A20" s="98">
        <v>16</v>
      </c>
      <c r="B20" s="94" t="str">
        <f>VLOOKUP($A20,Taxonomia!$B:$C,2,0)</f>
        <v xml:space="preserve">INTANGIBLES                                       </v>
      </c>
      <c r="C20" s="102" t="e">
        <f>+VLOOKUP(A20,Consolidados!$A:$D,#REF!,0)</f>
        <v>#REF!</v>
      </c>
      <c r="E20" s="98">
        <v>26</v>
      </c>
      <c r="F20" s="94">
        <f>IFERROR(VLOOKUP($E20,Taxonomia!$B:$C,2,0),0)</f>
        <v>0</v>
      </c>
      <c r="G20" s="94">
        <f>IFERROR(VLOOKUP(E20,Consolidados!$A:$D,#REF!,0),0)</f>
        <v>0</v>
      </c>
      <c r="H20" s="95">
        <f>IFERROR(VLOOKUP(E20,Consolidados!$A:$D,#REF!-1,0),0)</f>
        <v>0</v>
      </c>
      <c r="I20" s="99">
        <f t="shared" si="2"/>
        <v>0</v>
      </c>
      <c r="J20" s="97" t="s">
        <v>480</v>
      </c>
    </row>
    <row r="21" spans="1:10" x14ac:dyDescent="0.15">
      <c r="A21" s="103"/>
      <c r="B21" s="96"/>
      <c r="C21" s="97"/>
      <c r="E21" s="98">
        <v>27</v>
      </c>
      <c r="F21" s="94" t="str">
        <f>IFERROR(VLOOKUP($E21,Taxonomia!$B:$C,2,0),0)</f>
        <v xml:space="preserve">IMPUESTOS DIFERIDOS                               </v>
      </c>
      <c r="G21" s="94">
        <f>IFERROR(VLOOKUP(E21,Consolidados!$A:$D,#REF!,0),0)</f>
        <v>0</v>
      </c>
      <c r="H21" s="95">
        <f>IFERROR(VLOOKUP(E21,Consolidados!$A:$D,#REF!-1,0),0)</f>
        <v>0</v>
      </c>
      <c r="I21" s="99">
        <f t="shared" si="2"/>
        <v>0</v>
      </c>
      <c r="J21" s="97" t="s">
        <v>480</v>
      </c>
    </row>
    <row r="22" spans="1:10" x14ac:dyDescent="0.15">
      <c r="A22" s="103"/>
      <c r="B22" s="96"/>
      <c r="C22" s="97"/>
      <c r="E22" s="98">
        <v>28</v>
      </c>
      <c r="F22" s="94" t="str">
        <f>IFERROR(VLOOKUP($E22,Taxonomia!$B:$C,2,0),0)</f>
        <v xml:space="preserve">OTROS PASIVOS                                     </v>
      </c>
      <c r="G22" s="94">
        <f>IFERROR(VLOOKUP(E22,Consolidados!$A:$D,#REF!,0),0)</f>
        <v>0</v>
      </c>
      <c r="H22" s="95">
        <f>IFERROR(VLOOKUP(E22,Consolidados!$A:$D,#REF!-1,0),0)</f>
        <v>0</v>
      </c>
      <c r="I22" s="99">
        <f t="shared" si="2"/>
        <v>0</v>
      </c>
      <c r="J22" s="97" t="s">
        <v>480</v>
      </c>
    </row>
    <row r="23" spans="1:10" x14ac:dyDescent="0.15">
      <c r="A23" s="103">
        <v>1</v>
      </c>
      <c r="B23" s="96" t="s">
        <v>468</v>
      </c>
      <c r="C23" s="102" t="e">
        <f>+VLOOKUP(A23,Consolidados!$A:$D,#REF!,0)</f>
        <v>#REF!</v>
      </c>
      <c r="E23" s="104">
        <v>29</v>
      </c>
      <c r="F23" s="94">
        <f>IFERROR(VLOOKUP($E23,Taxonomia!$B:$C,2,0),0)</f>
        <v>0</v>
      </c>
      <c r="G23" s="94">
        <f>IFERROR(VLOOKUP(E23,Consolidados!$A:$D,#REF!,0),0)</f>
        <v>0</v>
      </c>
      <c r="H23" s="95">
        <f>IFERROR(VLOOKUP(E23,Consolidados!$A:$D,#REF!-1,0),0)</f>
        <v>0</v>
      </c>
      <c r="I23" s="99">
        <f t="shared" si="2"/>
        <v>0</v>
      </c>
      <c r="J23" s="97" t="s">
        <v>480</v>
      </c>
    </row>
    <row r="24" spans="1:10" x14ac:dyDescent="0.15">
      <c r="A24" s="103">
        <v>2</v>
      </c>
      <c r="B24" s="96" t="s">
        <v>2</v>
      </c>
      <c r="C24" s="102" t="e">
        <f>+VLOOKUP(A24,Consolidados!$A:$D,#REF!,0)</f>
        <v>#REF!</v>
      </c>
      <c r="E24" s="104">
        <v>31</v>
      </c>
      <c r="F24" s="94" t="str">
        <f>IFERROR(VLOOKUP($E24,Taxonomia!$B:$C,2,0),0)</f>
        <v xml:space="preserve">CAPITAL SOCIAL                                    </v>
      </c>
      <c r="G24" s="94">
        <f>IFERROR(VLOOKUP(E24,Consolidados!$A:$D,#REF!,0),0)</f>
        <v>0</v>
      </c>
      <c r="H24" s="95">
        <f>IFERROR(VLOOKUP(E24,Consolidados!$A:$D,#REF!-1,0),0)</f>
        <v>0</v>
      </c>
      <c r="I24" s="99">
        <f t="shared" si="2"/>
        <v>0</v>
      </c>
      <c r="J24" s="97" t="s">
        <v>478</v>
      </c>
    </row>
    <row r="25" spans="1:10" x14ac:dyDescent="0.15">
      <c r="A25" s="103">
        <v>3</v>
      </c>
      <c r="B25" s="96" t="s">
        <v>3</v>
      </c>
      <c r="C25" s="102" t="e">
        <f>+VLOOKUP(A25,Consolidados!$A:$D,#REF!,0)</f>
        <v>#REF!</v>
      </c>
      <c r="E25" s="104">
        <v>32</v>
      </c>
      <c r="F25" s="94">
        <f>IFERROR(VLOOKUP($E25,Taxonomia!$B:$C,2,0),0)</f>
        <v>0</v>
      </c>
      <c r="G25" s="94">
        <f>IFERROR(VLOOKUP(E25,Consolidados!$A:$D,#REF!,0),0)</f>
        <v>0</v>
      </c>
      <c r="H25" s="95">
        <f>IFERROR(VLOOKUP(E25,Consolidados!$A:$D,#REF!-1,0),0)</f>
        <v>0</v>
      </c>
      <c r="I25" s="99">
        <f t="shared" si="2"/>
        <v>0</v>
      </c>
      <c r="J25" s="97" t="s">
        <v>478</v>
      </c>
    </row>
    <row r="26" spans="1:10" x14ac:dyDescent="0.15">
      <c r="A26" s="103"/>
      <c r="B26" s="96"/>
      <c r="C26" s="102"/>
      <c r="E26" s="104">
        <v>33</v>
      </c>
      <c r="F26" s="94" t="str">
        <f>IFERROR(VLOOKUP($E26,Taxonomia!$B:$C,2,0),0)</f>
        <v xml:space="preserve">RESERVAS                                          </v>
      </c>
      <c r="G26" s="94">
        <f>IFERROR(VLOOKUP(E26,Consolidados!$A:$D,#REF!,0),0)</f>
        <v>0</v>
      </c>
      <c r="H26" s="95">
        <f>IFERROR(VLOOKUP(E26,Consolidados!$A:$D,#REF!-1,0),0)</f>
        <v>0</v>
      </c>
      <c r="I26" s="99">
        <f t="shared" si="2"/>
        <v>0</v>
      </c>
      <c r="J26" s="97" t="s">
        <v>478</v>
      </c>
    </row>
    <row r="27" spans="1:10" x14ac:dyDescent="0.15">
      <c r="A27" s="103">
        <v>4</v>
      </c>
      <c r="B27" s="96" t="s">
        <v>73</v>
      </c>
      <c r="C27" s="102" t="e">
        <f>+VLOOKUP(A27,Consolidados!$A:$D,#REF!,0)</f>
        <v>#REF!</v>
      </c>
      <c r="E27" s="104">
        <v>34</v>
      </c>
      <c r="F27" s="94">
        <f>IFERROR(VLOOKUP($E27,Taxonomia!$B:$C,2,0),0)</f>
        <v>0</v>
      </c>
      <c r="G27" s="94">
        <f>IFERROR(VLOOKUP(E27,Consolidados!$A:$D,#REF!,0),0)</f>
        <v>0</v>
      </c>
      <c r="H27" s="95">
        <f>IFERROR(VLOOKUP(E27,Consolidados!$A:$D,#REF!-1,0),0)</f>
        <v>0</v>
      </c>
      <c r="I27" s="99">
        <f t="shared" si="2"/>
        <v>0</v>
      </c>
      <c r="J27" s="97" t="s">
        <v>478</v>
      </c>
    </row>
    <row r="28" spans="1:10" x14ac:dyDescent="0.15">
      <c r="A28" s="103">
        <v>6</v>
      </c>
      <c r="B28" s="96" t="s">
        <v>407</v>
      </c>
      <c r="C28" s="102">
        <f>IFERROR(VLOOKUP(#REF!,Consolidados!$A:$D,#REF!,0),0)+IFERROR(VLOOKUP(A28,Consolidados!$A:$D,#REF!,0),0)</f>
        <v>0</v>
      </c>
      <c r="E28" s="104">
        <v>35</v>
      </c>
      <c r="F28" s="94">
        <f>IFERROR(VLOOKUP($E28,Taxonomia!$B:$C,2,0),0)</f>
        <v>0</v>
      </c>
      <c r="G28" s="94">
        <f>IFERROR(VLOOKUP(E28,Consolidados!$A:$D,#REF!,0),0)</f>
        <v>0</v>
      </c>
      <c r="H28" s="95">
        <f>IFERROR(VLOOKUP(E28,Consolidados!$A:$D,#REF!-1,0),0)</f>
        <v>0</v>
      </c>
      <c r="I28" s="99">
        <f t="shared" si="2"/>
        <v>0</v>
      </c>
      <c r="J28" s="97" t="s">
        <v>478</v>
      </c>
    </row>
    <row r="29" spans="1:10" x14ac:dyDescent="0.15">
      <c r="A29" s="103">
        <v>5</v>
      </c>
      <c r="B29" s="96" t="s">
        <v>325</v>
      </c>
      <c r="C29" s="102" t="e">
        <f>+VLOOKUP(A29,Consolidados!$A:$D,#REF!,0)</f>
        <v>#REF!</v>
      </c>
      <c r="E29" s="104">
        <v>36</v>
      </c>
      <c r="F29" s="94">
        <f>IFERROR(VLOOKUP($E29,Taxonomia!$B:$C,2,0),0)</f>
        <v>0</v>
      </c>
      <c r="G29" s="94">
        <f>IFERROR(VLOOKUP(E29,Consolidados!$A:$D,#REF!,0),0)</f>
        <v>0</v>
      </c>
      <c r="H29" s="95">
        <f>IFERROR(VLOOKUP(E29,Consolidados!$A:$D,#REF!-1,0),0)</f>
        <v>0</v>
      </c>
      <c r="I29" s="99">
        <f t="shared" si="2"/>
        <v>0</v>
      </c>
      <c r="J29" s="97" t="s">
        <v>478</v>
      </c>
    </row>
    <row r="30" spans="1:10" ht="18" x14ac:dyDescent="0.15">
      <c r="A30" s="103"/>
      <c r="B30" s="96" t="s">
        <v>469</v>
      </c>
      <c r="C30" s="102" t="e">
        <f>+C27-C28-C29</f>
        <v>#REF!</v>
      </c>
      <c r="E30" s="104">
        <v>37</v>
      </c>
      <c r="F30" s="94" t="str">
        <f>IFERROR(VLOOKUP($E30,Taxonomia!$B:$C,2,0),0)</f>
        <v xml:space="preserve">RESULTADOS DE EJERCICIOS ANTERIORES               </v>
      </c>
      <c r="G30" s="94">
        <f>IFERROR(VLOOKUP(E30,Consolidados!$A:$D,#REF!,0),0)</f>
        <v>0</v>
      </c>
      <c r="H30" s="95">
        <f>IFERROR(VLOOKUP(E30,Consolidados!$A:$D,#REF!-1,0),0)</f>
        <v>0</v>
      </c>
      <c r="I30" s="99">
        <f t="shared" si="2"/>
        <v>0</v>
      </c>
      <c r="J30" s="97" t="s">
        <v>478</v>
      </c>
    </row>
    <row r="31" spans="1:10" x14ac:dyDescent="0.15">
      <c r="A31" s="103"/>
      <c r="B31" s="96"/>
      <c r="C31" s="97"/>
      <c r="E31" s="104"/>
      <c r="F31" s="96" t="s">
        <v>469</v>
      </c>
      <c r="G31" s="99">
        <f>+G32-G33-G34-G35</f>
        <v>0</v>
      </c>
      <c r="H31" s="99">
        <f>+H32-H33-H34-H35</f>
        <v>0</v>
      </c>
      <c r="I31" s="99">
        <f>+I32-I33-I34-I35</f>
        <v>0</v>
      </c>
      <c r="J31" s="97" t="s">
        <v>480</v>
      </c>
    </row>
    <row r="32" spans="1:10" x14ac:dyDescent="0.15">
      <c r="A32" s="98">
        <v>22</v>
      </c>
      <c r="B32" s="94" t="str">
        <f>VLOOKUP($A32,Taxonomia!$B:$C,2,0)</f>
        <v xml:space="preserve">PROVEEDORES                                       </v>
      </c>
      <c r="C32" s="102" t="e">
        <f>+VLOOKUP(A32,Consolidados!$A:$D,#REF!,0)</f>
        <v>#REF!</v>
      </c>
      <c r="E32" s="103">
        <v>4</v>
      </c>
      <c r="F32" s="94" t="str">
        <f>IFERROR(VLOOKUP($E32,Taxonomia!$B:$C,2,0),0)</f>
        <v>Ingresos</v>
      </c>
      <c r="G32" s="94">
        <f>IFERROR(VLOOKUP(E32,Consolidados!$A:$D,#REF!,0),0)</f>
        <v>0</v>
      </c>
      <c r="H32" s="95">
        <f>IFERROR(VLOOKUP(E32,Consolidados!$A:$D,#REF!-1,0),0)</f>
        <v>0</v>
      </c>
      <c r="I32" s="99">
        <f>+G32-H32</f>
        <v>0</v>
      </c>
      <c r="J32" s="97" t="s">
        <v>478</v>
      </c>
    </row>
    <row r="33" spans="1:10" x14ac:dyDescent="0.15">
      <c r="A33" s="98">
        <v>23</v>
      </c>
      <c r="B33" s="94" t="str">
        <f>VLOOKUP($A33,Taxonomia!$B:$C,2,0)</f>
        <v xml:space="preserve">CUENTAS POR PAGAR                                 </v>
      </c>
      <c r="C33" s="102" t="e">
        <f>+VLOOKUP(A33,Consolidados!$A:$D,#REF!,0)</f>
        <v>#REF!</v>
      </c>
      <c r="E33" s="103">
        <v>5</v>
      </c>
      <c r="F33" s="94" t="str">
        <f>IFERROR(VLOOKUP($E33,Taxonomia!$B:$C,2,0),0)</f>
        <v>Gastos</v>
      </c>
      <c r="G33" s="94">
        <f>IFERROR(VLOOKUP(E33,Consolidados!$A:$D,#REF!,0),0)</f>
        <v>0</v>
      </c>
      <c r="H33" s="95">
        <f>IFERROR(VLOOKUP(E33,Consolidados!$A:$D,#REF!-1,0),0)</f>
        <v>0</v>
      </c>
      <c r="I33" s="99">
        <f>+G33-H33</f>
        <v>0</v>
      </c>
      <c r="J33" s="97" t="s">
        <v>478</v>
      </c>
    </row>
    <row r="34" spans="1:10" x14ac:dyDescent="0.15">
      <c r="A34" s="98">
        <v>24</v>
      </c>
      <c r="B34" s="94" t="s">
        <v>470</v>
      </c>
      <c r="C34" s="102" t="e">
        <f>+VLOOKUP(A34,Consolidados!$A:$D,#REF!,0)</f>
        <v>#REF!</v>
      </c>
      <c r="E34" s="103">
        <v>6</v>
      </c>
      <c r="F34" s="94" t="str">
        <f>IFERROR(VLOOKUP($E34,Taxonomia!$B:$C,2,0),0)</f>
        <v>Costos</v>
      </c>
      <c r="G34" s="94">
        <f>IFERROR(VLOOKUP(E34,Consolidados!$A:$D,#REF!,0),0)</f>
        <v>0</v>
      </c>
      <c r="H34" s="95">
        <f>IFERROR(VLOOKUP(E34,Consolidados!$A:$D,#REF!-1,0),0)</f>
        <v>0</v>
      </c>
      <c r="I34" s="99">
        <f>+G34-H34</f>
        <v>0</v>
      </c>
      <c r="J34" s="97" t="s">
        <v>478</v>
      </c>
    </row>
    <row r="35" spans="1:10" ht="18" x14ac:dyDescent="0.15">
      <c r="A35" s="98">
        <v>25</v>
      </c>
      <c r="B35" s="94" t="s">
        <v>471</v>
      </c>
      <c r="C35" s="102" t="e">
        <f>+VLOOKUP(A35,Consolidados!$A:$D,#REF!,0)</f>
        <v>#REF!</v>
      </c>
      <c r="E35" s="103">
        <v>7</v>
      </c>
      <c r="F35" s="94" t="str">
        <f>IFERROR(VLOOKUP($E35,Taxonomia!$B:$C,2,0),0)</f>
        <v xml:space="preserve">Costos de produccion </v>
      </c>
      <c r="G35" s="94">
        <f>IFERROR(VLOOKUP(E35,Consolidados!$A:$D,#REF!,0),0)</f>
        <v>0</v>
      </c>
      <c r="H35" s="95">
        <f>IFERROR(VLOOKUP(E35,Consolidados!$A:$D,#REF!-1,0),0)</f>
        <v>0</v>
      </c>
      <c r="I35" s="99">
        <f>+G35-H35</f>
        <v>0</v>
      </c>
      <c r="J35" s="97" t="s">
        <v>478</v>
      </c>
    </row>
    <row r="36" spans="1:10" x14ac:dyDescent="0.15">
      <c r="A36" s="98">
        <v>27</v>
      </c>
      <c r="B36" s="94" t="str">
        <f>VLOOKUP($A36,Taxonomia!$B:$C,2,0)</f>
        <v xml:space="preserve">IMPUESTOS DIFERIDOS                               </v>
      </c>
      <c r="C36" s="102" t="e">
        <f>+VLOOKUP(A36,Consolidados!$A:$D,#REF!,0)</f>
        <v>#REF!</v>
      </c>
      <c r="E36" s="103"/>
      <c r="F36" s="96"/>
      <c r="G36" s="96"/>
      <c r="H36" s="96"/>
      <c r="I36" s="96"/>
      <c r="J36" s="97"/>
    </row>
    <row r="37" spans="1:10" x14ac:dyDescent="0.15">
      <c r="A37" s="98">
        <v>28</v>
      </c>
      <c r="B37" s="94" t="str">
        <f>VLOOKUP($A37,Taxonomia!$B:$C,2,0)</f>
        <v xml:space="preserve">OTROS PASIVOS                                     </v>
      </c>
      <c r="C37" s="102" t="e">
        <f>+VLOOKUP(A37,Consolidados!$A:$D,#REF!,0)</f>
        <v>#REF!</v>
      </c>
      <c r="E37" s="103"/>
      <c r="F37" s="96"/>
      <c r="G37" s="96"/>
      <c r="H37" s="96"/>
      <c r="I37" s="96"/>
      <c r="J37" s="97"/>
    </row>
    <row r="38" spans="1:10" ht="18" x14ac:dyDescent="0.15">
      <c r="A38" s="98"/>
      <c r="B38" s="94"/>
      <c r="C38" s="102"/>
      <c r="E38" s="104">
        <v>54</v>
      </c>
      <c r="F38" s="94" t="str">
        <f>IFERROR(VLOOKUP($E38,Taxonomia!$B:$C,2,0),0)</f>
        <v xml:space="preserve">IMPUESTO DE RENTA Y COMPLEMENTARIOS               </v>
      </c>
      <c r="G38" s="94">
        <f>IFERROR(VLOOKUP(E38,Consolidados!$A:$D,#REF!,0),0)</f>
        <v>0</v>
      </c>
      <c r="H38" s="96"/>
      <c r="I38" s="96"/>
      <c r="J38" s="97"/>
    </row>
    <row r="39" spans="1:10" x14ac:dyDescent="0.15">
      <c r="A39" s="98"/>
      <c r="B39" s="94"/>
      <c r="C39" s="102"/>
      <c r="E39" s="103">
        <v>5160</v>
      </c>
      <c r="F39" s="94" t="str">
        <f>IFERROR(VLOOKUP($E39,Taxonomia!$B:$C,2,0),0)</f>
        <v xml:space="preserve">DEPRECIACIONES                                    </v>
      </c>
      <c r="G39" s="94">
        <f>IFERROR(VLOOKUP(E39,Consolidados!$A:$D,#REF!,0),0)</f>
        <v>0</v>
      </c>
      <c r="H39" s="96"/>
      <c r="I39" s="96"/>
      <c r="J39" s="97"/>
    </row>
    <row r="40" spans="1:10" ht="18" x14ac:dyDescent="0.15">
      <c r="A40" s="103">
        <v>4120</v>
      </c>
      <c r="B40" s="94" t="str">
        <f>VLOOKUP($A40,Taxonomia!$B:$C,2,0)</f>
        <v xml:space="preserve">INDUSTRIA MANUFACTURERA                           </v>
      </c>
      <c r="C40" s="102" t="e">
        <f>+VLOOKUP(A40,Consolidados!$A:$D,#REF!,0)</f>
        <v>#REF!</v>
      </c>
      <c r="E40" s="103"/>
      <c r="F40" s="96"/>
      <c r="G40" s="96"/>
      <c r="H40" s="96"/>
      <c r="I40" s="96"/>
      <c r="J40" s="97"/>
    </row>
    <row r="41" spans="1:10" ht="18" x14ac:dyDescent="0.15">
      <c r="A41" s="103">
        <v>4135</v>
      </c>
      <c r="B41" s="94" t="str">
        <f>VLOOKUP($A41,Taxonomia!$B:$C,2,0)</f>
        <v xml:space="preserve">COMERCIO AL POR MAYOR Y AL  POR MENOR             </v>
      </c>
      <c r="C41" s="102" t="e">
        <f>+VLOOKUP(A41,Consolidados!$A:$D,#REF!,0)</f>
        <v>#REF!</v>
      </c>
      <c r="E41" s="103"/>
      <c r="F41" s="96"/>
      <c r="G41" s="99">
        <f>+SUM(G6:G14)-SUM(G15:G31)</f>
        <v>0</v>
      </c>
      <c r="H41" s="99">
        <f>+SUM(H6:H14)-SUM(H15:H31)</f>
        <v>0</v>
      </c>
      <c r="I41" s="99">
        <f>+SUM(I6:I14)-SUM(I15:I31)</f>
        <v>0</v>
      </c>
      <c r="J41" s="97"/>
    </row>
    <row r="42" spans="1:10" x14ac:dyDescent="0.15">
      <c r="A42" s="103">
        <v>4155</v>
      </c>
      <c r="B42" s="94" t="str">
        <f>VLOOKUP($A42,Taxonomia!$B:$C,2,0)</f>
        <v xml:space="preserve">ACTIVIDADES CONEXAS                               </v>
      </c>
      <c r="C42" s="102" t="e">
        <f>+VLOOKUP(A42,Consolidados!$A:$D,#REF!,0)</f>
        <v>#REF!</v>
      </c>
      <c r="E42" s="103"/>
      <c r="F42" s="105" t="s">
        <v>481</v>
      </c>
      <c r="G42" s="99" t="e">
        <f>+#REF!</f>
        <v>#REF!</v>
      </c>
      <c r="H42" s="96"/>
      <c r="I42" s="96"/>
      <c r="J42" s="97"/>
    </row>
    <row r="43" spans="1:10" x14ac:dyDescent="0.15">
      <c r="A43" s="103">
        <v>42</v>
      </c>
      <c r="B43" s="94" t="str">
        <f>VLOOKUP($A43,Taxonomia!$B:$C,2,0)</f>
        <v xml:space="preserve">NO OPERACIONALES                                  </v>
      </c>
      <c r="C43" s="102" t="e">
        <f>+VLOOKUP(A43,Consolidados!$A:$D,#REF!,0)</f>
        <v>#REF!</v>
      </c>
      <c r="E43" s="103"/>
      <c r="F43" s="106" t="s">
        <v>482</v>
      </c>
      <c r="G43" s="99" t="e">
        <f>+#REF!</f>
        <v>#REF!</v>
      </c>
      <c r="H43" s="96"/>
      <c r="I43" s="96"/>
      <c r="J43" s="97"/>
    </row>
    <row r="44" spans="1:10" x14ac:dyDescent="0.15">
      <c r="A44" s="103"/>
      <c r="B44" s="94"/>
      <c r="C44" s="102"/>
      <c r="E44" s="103"/>
      <c r="F44" s="106" t="s">
        <v>483</v>
      </c>
      <c r="G44" s="99" t="e">
        <f>+#REF!</f>
        <v>#REF!</v>
      </c>
      <c r="H44" s="96"/>
      <c r="I44" s="96"/>
      <c r="J44" s="97"/>
    </row>
    <row r="45" spans="1:10" ht="18" x14ac:dyDescent="0.15">
      <c r="A45" s="93">
        <v>51</v>
      </c>
      <c r="B45" s="94" t="str">
        <f>VLOOKUP($A45,Taxonomia!$B:$C,2,0)</f>
        <v xml:space="preserve">GASTOS DE ADMINISTRACION                          </v>
      </c>
      <c r="C45" s="102" t="e">
        <f>+VLOOKUP(A45,Consolidados!$A:$D,#REF!,0)</f>
        <v>#REF!</v>
      </c>
      <c r="E45" s="103"/>
      <c r="F45" s="96"/>
      <c r="G45" s="96"/>
      <c r="H45" s="96"/>
      <c r="I45" s="96"/>
      <c r="J45" s="97"/>
    </row>
    <row r="46" spans="1:10" x14ac:dyDescent="0.15">
      <c r="A46" s="93">
        <v>52</v>
      </c>
      <c r="B46" s="94" t="str">
        <f>VLOOKUP($A46,Taxonomia!$B:$C,2,0)</f>
        <v xml:space="preserve">OPERACIONALES DE VENTAS                           </v>
      </c>
      <c r="C46" s="102" t="e">
        <f>+VLOOKUP(A46,Consolidados!$A:$D,#REF!,0)</f>
        <v>#REF!</v>
      </c>
      <c r="E46" s="103"/>
      <c r="F46" s="96"/>
      <c r="G46" s="96"/>
      <c r="H46" s="96"/>
      <c r="I46" s="96"/>
      <c r="J46" s="97"/>
    </row>
    <row r="47" spans="1:10" x14ac:dyDescent="0.15">
      <c r="A47" s="93">
        <v>53</v>
      </c>
      <c r="B47" s="94" t="str">
        <f>VLOOKUP($A47,Taxonomia!$B:$C,2,0)</f>
        <v xml:space="preserve">NO OPERACIONALLES                                 </v>
      </c>
      <c r="C47" s="102" t="e">
        <f>+VLOOKUP(A47,Consolidados!$A:$D,#REF!,0)</f>
        <v>#REF!</v>
      </c>
      <c r="E47" s="107"/>
      <c r="F47" s="108"/>
      <c r="G47" s="108"/>
      <c r="H47" s="108"/>
      <c r="I47" s="108"/>
      <c r="J47" s="109"/>
    </row>
    <row r="48" spans="1:10" ht="18" x14ac:dyDescent="0.15">
      <c r="A48" s="93">
        <v>54</v>
      </c>
      <c r="B48" s="94" t="str">
        <f>VLOOKUP($A48,Taxonomia!$B:$C,2,0)</f>
        <v xml:space="preserve">IMPUESTO DE RENTA Y COMPLEMENTARIOS               </v>
      </c>
      <c r="C48" s="102" t="e">
        <f>+VLOOKUP(A48,Consolidados!$A:$D,#REF!,0)</f>
        <v>#REF!</v>
      </c>
    </row>
    <row r="49" spans="1:3" x14ac:dyDescent="0.15">
      <c r="A49" s="98">
        <v>6</v>
      </c>
      <c r="B49" s="94" t="s">
        <v>472</v>
      </c>
      <c r="C49" s="102" t="e">
        <f>+VLOOKUP(A49,Consolidados!$A:$D,#REF!,0)+VLOOKUP(A50,Consolidados!$A:$D,#REF!,0)</f>
        <v>#REF!</v>
      </c>
    </row>
    <row r="50" spans="1:3" x14ac:dyDescent="0.15">
      <c r="A50" s="98">
        <v>7</v>
      </c>
      <c r="B50" s="94" t="str">
        <f>VLOOKUP($A50,Taxonomia!$B:$C,2,0)</f>
        <v xml:space="preserve">Costos de produccion </v>
      </c>
      <c r="C50" s="102"/>
    </row>
    <row r="51" spans="1:3" x14ac:dyDescent="0.15">
      <c r="A51" s="98"/>
      <c r="B51" s="94"/>
      <c r="C51" s="102"/>
    </row>
    <row r="52" spans="1:3" x14ac:dyDescent="0.15">
      <c r="A52" s="110"/>
      <c r="B52" s="111"/>
      <c r="C52" s="112"/>
    </row>
  </sheetData>
  <mergeCells count="1">
    <mergeCell ref="E1:J1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20547-4E20-4B03-96C6-91470D25BF89}">
  <dimension ref="A1:L1358"/>
  <sheetViews>
    <sheetView topLeftCell="F202" zoomScale="150" workbookViewId="0">
      <selection activeCell="L226" sqref="L226"/>
    </sheetView>
  </sheetViews>
  <sheetFormatPr baseColWidth="10" defaultRowHeight="15" x14ac:dyDescent="0.25"/>
  <cols>
    <col min="1" max="1" width="9.140625" bestFit="1" customWidth="1"/>
    <col min="2" max="2" width="49" bestFit="1" customWidth="1"/>
    <col min="3" max="3" width="16.140625" bestFit="1" customWidth="1"/>
    <col min="4" max="5" width="14.7109375" bestFit="1" customWidth="1"/>
    <col min="6" max="6" width="15" bestFit="1" customWidth="1"/>
    <col min="7" max="7" width="11.140625" bestFit="1" customWidth="1"/>
    <col min="8" max="8" width="49" bestFit="1" customWidth="1"/>
    <col min="9" max="9" width="16.140625" bestFit="1" customWidth="1"/>
    <col min="10" max="10" width="14.140625" bestFit="1" customWidth="1"/>
    <col min="11" max="11" width="14.7109375" bestFit="1" customWidth="1"/>
    <col min="12" max="12" width="15" bestFit="1" customWidth="1"/>
  </cols>
  <sheetData>
    <row r="1" spans="1:12" ht="18.75" x14ac:dyDescent="0.3">
      <c r="A1" s="187" t="s">
        <v>17</v>
      </c>
      <c r="B1" s="188"/>
      <c r="C1" s="188"/>
      <c r="D1" s="188"/>
      <c r="E1" s="188"/>
      <c r="F1" s="189"/>
      <c r="G1" s="190" t="s">
        <v>24</v>
      </c>
      <c r="H1" s="191"/>
      <c r="I1" s="191"/>
      <c r="J1" s="191"/>
      <c r="K1" s="191"/>
      <c r="L1" s="191"/>
    </row>
    <row r="2" spans="1:12" x14ac:dyDescent="0.25">
      <c r="A2" s="9" t="s">
        <v>23</v>
      </c>
      <c r="B2" s="9" t="s">
        <v>22</v>
      </c>
      <c r="C2" s="114" t="s">
        <v>21</v>
      </c>
      <c r="D2" s="114" t="s">
        <v>20</v>
      </c>
      <c r="E2" s="114" t="s">
        <v>19</v>
      </c>
      <c r="F2" s="114" t="s">
        <v>18</v>
      </c>
      <c r="G2" s="9" t="s">
        <v>23</v>
      </c>
      <c r="H2" s="9" t="s">
        <v>22</v>
      </c>
      <c r="I2" s="9" t="s">
        <v>21</v>
      </c>
      <c r="J2" s="9" t="s">
        <v>20</v>
      </c>
      <c r="K2" s="9" t="s">
        <v>19</v>
      </c>
      <c r="L2" s="9" t="s">
        <v>18</v>
      </c>
    </row>
    <row r="3" spans="1:12" x14ac:dyDescent="0.25">
      <c r="A3" s="2">
        <v>1</v>
      </c>
      <c r="B3" s="2" t="s">
        <v>33</v>
      </c>
      <c r="C3" s="6">
        <f>(C4+C21+C47+C60+C93)*2</f>
        <v>24004746125.68</v>
      </c>
      <c r="D3" s="6">
        <f>(D4+D21+D47+D60+D93)*2</f>
        <v>13015519052.52</v>
      </c>
      <c r="E3" s="6">
        <f>(E4+E21+E47+E60+E93)*2</f>
        <v>12269495829.639999</v>
      </c>
      <c r="F3" s="6">
        <f>(F4+F21+F47+F60+F93)*2</f>
        <v>24750769348.559998</v>
      </c>
      <c r="G3" s="2">
        <v>1</v>
      </c>
      <c r="H3" s="2" t="s">
        <v>33</v>
      </c>
      <c r="I3" s="6">
        <f>(I4+I21+I48+I61+I94)*2</f>
        <v>24750769348.559998</v>
      </c>
      <c r="J3" s="6">
        <f>(J4+J21+J48+J61+J94)*2</f>
        <v>10353118121.719999</v>
      </c>
      <c r="K3" s="6">
        <f>(K4+K21+K48+K61+K94)*2</f>
        <v>9332305342.960001</v>
      </c>
      <c r="L3" s="6">
        <f>(L4+L21+L48+L61+L94)*2</f>
        <v>25771582127.32</v>
      </c>
    </row>
    <row r="4" spans="1:12" x14ac:dyDescent="0.25">
      <c r="A4" s="2">
        <v>11</v>
      </c>
      <c r="B4" s="2" t="s">
        <v>105</v>
      </c>
      <c r="C4" s="6">
        <v>2734473340.7800002</v>
      </c>
      <c r="D4" s="6">
        <v>4349575403.2399998</v>
      </c>
      <c r="E4" s="6">
        <v>4442517496.3800001</v>
      </c>
      <c r="F4" s="6">
        <v>2641531247.6399999</v>
      </c>
      <c r="G4" s="2">
        <v>11</v>
      </c>
      <c r="H4" s="2" t="s">
        <v>105</v>
      </c>
      <c r="I4" s="6">
        <v>2641531247.6399999</v>
      </c>
      <c r="J4" s="6">
        <v>2968567427.8600001</v>
      </c>
      <c r="K4" s="6">
        <v>2936892796.46</v>
      </c>
      <c r="L4" s="6">
        <v>2673205879.04</v>
      </c>
    </row>
    <row r="5" spans="1:12" x14ac:dyDescent="0.25">
      <c r="A5" s="2">
        <v>1105</v>
      </c>
      <c r="B5" s="2" t="s">
        <v>105</v>
      </c>
      <c r="C5" s="6">
        <v>38489054.479999997</v>
      </c>
      <c r="D5" s="6">
        <v>1445879622</v>
      </c>
      <c r="E5" s="6">
        <v>1462509082</v>
      </c>
      <c r="F5" s="6">
        <v>21859594.48</v>
      </c>
      <c r="G5" s="2">
        <v>1105</v>
      </c>
      <c r="H5" s="2" t="s">
        <v>105</v>
      </c>
      <c r="I5" s="6">
        <v>21859594.48</v>
      </c>
      <c r="J5" s="6">
        <v>1579369349.6600001</v>
      </c>
      <c r="K5" s="6">
        <v>1521130377.6800001</v>
      </c>
      <c r="L5" s="6">
        <v>80098566.459999993</v>
      </c>
    </row>
    <row r="6" spans="1:12" x14ac:dyDescent="0.25">
      <c r="A6" s="2">
        <v>110505</v>
      </c>
      <c r="B6" s="2" t="s">
        <v>106</v>
      </c>
      <c r="C6" s="6">
        <v>8887884.4800000004</v>
      </c>
      <c r="D6" s="6">
        <v>1425419622</v>
      </c>
      <c r="E6" s="6">
        <v>1432772332</v>
      </c>
      <c r="F6" s="6">
        <v>1535174.48</v>
      </c>
      <c r="G6" s="2">
        <v>110505</v>
      </c>
      <c r="H6" s="2" t="s">
        <v>106</v>
      </c>
      <c r="I6" s="6">
        <v>1535174.48</v>
      </c>
      <c r="J6" s="6">
        <v>1474203649.6600001</v>
      </c>
      <c r="K6" s="6">
        <v>1468876357.6800001</v>
      </c>
      <c r="L6" s="6">
        <v>6862466.46</v>
      </c>
    </row>
    <row r="7" spans="1:12" x14ac:dyDescent="0.25">
      <c r="A7" s="2">
        <v>110510</v>
      </c>
      <c r="B7" s="2" t="s">
        <v>107</v>
      </c>
      <c r="C7" s="6">
        <v>2200000</v>
      </c>
      <c r="D7" s="6">
        <v>0</v>
      </c>
      <c r="E7" s="6">
        <v>0</v>
      </c>
      <c r="F7" s="6">
        <v>2200000</v>
      </c>
      <c r="G7" s="2">
        <v>110510</v>
      </c>
      <c r="H7" s="2" t="s">
        <v>107</v>
      </c>
      <c r="I7" s="6">
        <v>2200000</v>
      </c>
      <c r="J7" s="6">
        <v>0</v>
      </c>
      <c r="K7" s="6">
        <v>0</v>
      </c>
      <c r="L7" s="6">
        <v>2200000</v>
      </c>
    </row>
    <row r="8" spans="1:12" x14ac:dyDescent="0.25">
      <c r="A8" s="2">
        <v>110520</v>
      </c>
      <c r="B8" s="2" t="s">
        <v>108</v>
      </c>
      <c r="C8" s="6">
        <v>27401170</v>
      </c>
      <c r="D8" s="6">
        <v>20460000</v>
      </c>
      <c r="E8" s="6">
        <v>29736750</v>
      </c>
      <c r="F8" s="6">
        <v>18124420</v>
      </c>
      <c r="G8" s="2">
        <v>110520</v>
      </c>
      <c r="H8" s="2" t="s">
        <v>108</v>
      </c>
      <c r="I8" s="6">
        <v>18124420</v>
      </c>
      <c r="J8" s="6">
        <v>105165700</v>
      </c>
      <c r="K8" s="6">
        <v>52254020</v>
      </c>
      <c r="L8" s="6">
        <v>71036100</v>
      </c>
    </row>
    <row r="9" spans="1:12" x14ac:dyDescent="0.25">
      <c r="A9" s="2">
        <v>1110</v>
      </c>
      <c r="B9" s="2" t="s">
        <v>109</v>
      </c>
      <c r="C9" s="6">
        <v>26792203.879999999</v>
      </c>
      <c r="D9" s="6">
        <v>35440194</v>
      </c>
      <c r="E9" s="6">
        <v>43283458.759999998</v>
      </c>
      <c r="F9" s="6">
        <v>18948939.120000001</v>
      </c>
      <c r="G9" s="2">
        <v>1110</v>
      </c>
      <c r="H9" s="2" t="s">
        <v>109</v>
      </c>
      <c r="I9" s="6">
        <v>18948939.120000001</v>
      </c>
      <c r="J9" s="6">
        <v>7635640</v>
      </c>
      <c r="K9" s="6">
        <v>19544815.780000001</v>
      </c>
      <c r="L9" s="6">
        <v>7039763.3399999999</v>
      </c>
    </row>
    <row r="10" spans="1:12" x14ac:dyDescent="0.25">
      <c r="A10" s="2">
        <v>111005</v>
      </c>
      <c r="B10" s="2" t="s">
        <v>110</v>
      </c>
      <c r="C10" s="6">
        <v>26792203.879999999</v>
      </c>
      <c r="D10" s="6">
        <v>35440194</v>
      </c>
      <c r="E10" s="6">
        <v>43283458.759999998</v>
      </c>
      <c r="F10" s="6">
        <v>18948939.120000001</v>
      </c>
      <c r="G10" s="2">
        <v>111005</v>
      </c>
      <c r="H10" s="2" t="s">
        <v>110</v>
      </c>
      <c r="I10" s="6">
        <v>18948939.120000001</v>
      </c>
      <c r="J10" s="6">
        <v>7635640</v>
      </c>
      <c r="K10" s="6">
        <v>19544815.780000001</v>
      </c>
      <c r="L10" s="6">
        <v>7039763.3399999999</v>
      </c>
    </row>
    <row r="11" spans="1:12" x14ac:dyDescent="0.25">
      <c r="A11" s="2">
        <v>11100512</v>
      </c>
      <c r="B11" s="2" t="s">
        <v>485</v>
      </c>
      <c r="C11" s="6">
        <v>26792203.879999999</v>
      </c>
      <c r="D11" s="6">
        <v>35440194</v>
      </c>
      <c r="E11" s="6">
        <v>43283458.759999998</v>
      </c>
      <c r="F11" s="6">
        <v>18948939.120000001</v>
      </c>
      <c r="G11" s="2">
        <v>11100512</v>
      </c>
      <c r="H11" s="2" t="s">
        <v>485</v>
      </c>
      <c r="I11" s="6">
        <v>18948939.120000001</v>
      </c>
      <c r="J11" s="6">
        <v>7635640</v>
      </c>
      <c r="K11" s="6">
        <v>19544815.780000001</v>
      </c>
      <c r="L11" s="6">
        <v>7039763.3399999999</v>
      </c>
    </row>
    <row r="12" spans="1:12" x14ac:dyDescent="0.25">
      <c r="A12" s="2">
        <v>1120</v>
      </c>
      <c r="B12" s="2" t="s">
        <v>111</v>
      </c>
      <c r="C12" s="6">
        <v>84775664.099999994</v>
      </c>
      <c r="D12" s="6">
        <v>2065975628.48</v>
      </c>
      <c r="E12" s="6">
        <v>2115416589.6400001</v>
      </c>
      <c r="F12" s="6">
        <v>35334702.939999998</v>
      </c>
      <c r="G12" s="2">
        <v>1120</v>
      </c>
      <c r="H12" s="2" t="s">
        <v>111</v>
      </c>
      <c r="I12" s="6">
        <v>35334702.939999998</v>
      </c>
      <c r="J12" s="6">
        <v>1325905869.5799999</v>
      </c>
      <c r="K12" s="6">
        <v>1094543048.8399999</v>
      </c>
      <c r="L12" s="6">
        <v>266697523.68000001</v>
      </c>
    </row>
    <row r="13" spans="1:12" x14ac:dyDescent="0.25">
      <c r="A13" s="2">
        <v>112005</v>
      </c>
      <c r="B13" s="2" t="s">
        <v>109</v>
      </c>
      <c r="C13" s="6">
        <v>84775664.099999994</v>
      </c>
      <c r="D13" s="6">
        <v>2065975628.48</v>
      </c>
      <c r="E13" s="6">
        <v>2115416589.6400001</v>
      </c>
      <c r="F13" s="6">
        <v>35334702.939999998</v>
      </c>
      <c r="G13" s="2">
        <v>112005</v>
      </c>
      <c r="H13" s="2" t="s">
        <v>109</v>
      </c>
      <c r="I13" s="6">
        <v>35334702.939999998</v>
      </c>
      <c r="J13" s="6">
        <v>1325905869.5799999</v>
      </c>
      <c r="K13" s="6">
        <v>1094543048.8399999</v>
      </c>
      <c r="L13" s="6">
        <v>266697523.68000001</v>
      </c>
    </row>
    <row r="14" spans="1:12" x14ac:dyDescent="0.25">
      <c r="A14" s="2">
        <v>11200502</v>
      </c>
      <c r="B14" s="2" t="s">
        <v>486</v>
      </c>
      <c r="C14" s="6">
        <v>84775664.099999994</v>
      </c>
      <c r="D14" s="6">
        <v>2065975628.48</v>
      </c>
      <c r="E14" s="6">
        <v>2115416589.6400001</v>
      </c>
      <c r="F14" s="6">
        <v>35334702.939999998</v>
      </c>
      <c r="G14" s="2">
        <v>11200502</v>
      </c>
      <c r="H14" s="2" t="s">
        <v>486</v>
      </c>
      <c r="I14" s="6">
        <v>35334702.939999998</v>
      </c>
      <c r="J14" s="6">
        <v>1325905869.5799999</v>
      </c>
      <c r="K14" s="6">
        <v>1094543048.8399999</v>
      </c>
      <c r="L14" s="6">
        <v>266697523.68000001</v>
      </c>
    </row>
    <row r="15" spans="1:12" x14ac:dyDescent="0.25">
      <c r="A15" s="2">
        <v>1130</v>
      </c>
      <c r="B15" s="2" t="s">
        <v>112</v>
      </c>
      <c r="C15" s="6">
        <v>2584416418.3200002</v>
      </c>
      <c r="D15" s="6">
        <v>802279958.75999999</v>
      </c>
      <c r="E15" s="6">
        <v>821308365.98000002</v>
      </c>
      <c r="F15" s="6">
        <v>2565388011.0999999</v>
      </c>
      <c r="G15" s="2">
        <v>1130</v>
      </c>
      <c r="H15" s="2" t="s">
        <v>112</v>
      </c>
      <c r="I15" s="6">
        <v>2565388011.0999999</v>
      </c>
      <c r="J15" s="6">
        <v>55656568.619999997</v>
      </c>
      <c r="K15" s="6">
        <v>301674554.16000003</v>
      </c>
      <c r="L15" s="6">
        <v>2319370025.5599999</v>
      </c>
    </row>
    <row r="16" spans="1:12" x14ac:dyDescent="0.25">
      <c r="A16" s="2">
        <v>113005</v>
      </c>
      <c r="B16" s="2" t="s">
        <v>487</v>
      </c>
      <c r="C16" s="6">
        <v>2584416418.3200002</v>
      </c>
      <c r="D16" s="6">
        <v>802279958.75999999</v>
      </c>
      <c r="E16" s="6">
        <v>821308365.98000002</v>
      </c>
      <c r="F16" s="6">
        <v>2565388011.0999999</v>
      </c>
      <c r="G16" s="2">
        <v>113005</v>
      </c>
      <c r="H16" s="2" t="s">
        <v>487</v>
      </c>
      <c r="I16" s="6">
        <v>2565388011.0999999</v>
      </c>
      <c r="J16" s="6">
        <v>55656568.619999997</v>
      </c>
      <c r="K16" s="6">
        <v>301674554.16000003</v>
      </c>
      <c r="L16" s="6">
        <v>2319370025.5599999</v>
      </c>
    </row>
    <row r="17" spans="1:12" x14ac:dyDescent="0.25">
      <c r="A17" s="2">
        <v>11300502</v>
      </c>
      <c r="B17" s="2" t="s">
        <v>488</v>
      </c>
      <c r="C17" s="6">
        <v>301540568.13999999</v>
      </c>
      <c r="D17" s="6">
        <v>43378785.539999999</v>
      </c>
      <c r="E17" s="6">
        <v>61308365.979999997</v>
      </c>
      <c r="F17" s="6">
        <v>283610987.69999999</v>
      </c>
      <c r="G17" s="2">
        <v>11300502</v>
      </c>
      <c r="H17" s="2" t="s">
        <v>488</v>
      </c>
      <c r="I17" s="6">
        <v>283610987.69999999</v>
      </c>
      <c r="J17" s="6">
        <v>53080167.18</v>
      </c>
      <c r="K17" s="6">
        <v>101674554.16</v>
      </c>
      <c r="L17" s="6">
        <v>235016600.72</v>
      </c>
    </row>
    <row r="18" spans="1:12" x14ac:dyDescent="0.25">
      <c r="A18" s="2">
        <v>11300503</v>
      </c>
      <c r="B18" s="2" t="s">
        <v>489</v>
      </c>
      <c r="C18" s="6">
        <v>76348945.939999998</v>
      </c>
      <c r="D18" s="6">
        <v>280897.32</v>
      </c>
      <c r="E18" s="6">
        <v>0</v>
      </c>
      <c r="F18" s="6">
        <v>76629843.260000005</v>
      </c>
      <c r="G18" s="2">
        <v>11300503</v>
      </c>
      <c r="H18" s="2" t="s">
        <v>489</v>
      </c>
      <c r="I18" s="6">
        <v>76629843.260000005</v>
      </c>
      <c r="J18" s="6">
        <v>153910.34</v>
      </c>
      <c r="K18" s="6">
        <v>0</v>
      </c>
      <c r="L18" s="6">
        <v>76783753.599999994</v>
      </c>
    </row>
    <row r="19" spans="1:12" x14ac:dyDescent="0.25">
      <c r="A19" s="2">
        <v>11300504</v>
      </c>
      <c r="B19" s="2" t="s">
        <v>490</v>
      </c>
      <c r="C19" s="6">
        <v>3767873.9</v>
      </c>
      <c r="D19" s="6">
        <v>13862.48</v>
      </c>
      <c r="E19" s="6">
        <v>0</v>
      </c>
      <c r="F19" s="6">
        <v>3781736.38</v>
      </c>
      <c r="G19" s="2">
        <v>11300504</v>
      </c>
      <c r="H19" s="2" t="s">
        <v>490</v>
      </c>
      <c r="I19" s="6">
        <v>3781736.38</v>
      </c>
      <c r="J19" s="6">
        <v>7595.6</v>
      </c>
      <c r="K19" s="6">
        <v>0</v>
      </c>
      <c r="L19" s="6">
        <v>3789331.98</v>
      </c>
    </row>
    <row r="20" spans="1:12" x14ac:dyDescent="0.25">
      <c r="A20" s="2">
        <v>11300505</v>
      </c>
      <c r="B20" s="2" t="s">
        <v>491</v>
      </c>
      <c r="C20" s="6">
        <v>2202759030.3400002</v>
      </c>
      <c r="D20" s="6">
        <v>758606413.41999996</v>
      </c>
      <c r="E20" s="6">
        <v>760000000</v>
      </c>
      <c r="F20" s="6">
        <v>2201365443.7600002</v>
      </c>
      <c r="G20" s="2">
        <v>11300505</v>
      </c>
      <c r="H20" s="2" t="s">
        <v>491</v>
      </c>
      <c r="I20" s="6">
        <v>2201365443.7600002</v>
      </c>
      <c r="J20" s="6">
        <v>2414895.5</v>
      </c>
      <c r="K20" s="6">
        <v>200000000</v>
      </c>
      <c r="L20" s="6">
        <v>2003780339.26</v>
      </c>
    </row>
    <row r="21" spans="1:12" x14ac:dyDescent="0.25">
      <c r="A21" s="2">
        <v>13</v>
      </c>
      <c r="B21" s="2" t="s">
        <v>114</v>
      </c>
      <c r="C21" s="6">
        <v>2275498075.46</v>
      </c>
      <c r="D21" s="6">
        <v>925510901.10000002</v>
      </c>
      <c r="E21" s="6">
        <v>609548694.86000001</v>
      </c>
      <c r="F21" s="6">
        <v>2591460281.6999998</v>
      </c>
      <c r="G21" s="2">
        <v>13</v>
      </c>
      <c r="H21" s="2" t="s">
        <v>114</v>
      </c>
      <c r="I21" s="6">
        <v>2591460281.6999998</v>
      </c>
      <c r="J21" s="6">
        <v>859594829.63999999</v>
      </c>
      <c r="K21" s="6">
        <v>994388131.89999998</v>
      </c>
      <c r="L21" s="6">
        <v>2456666979.4400001</v>
      </c>
    </row>
    <row r="22" spans="1:12" x14ac:dyDescent="0.25">
      <c r="A22" s="2">
        <v>1305</v>
      </c>
      <c r="B22" s="2" t="s">
        <v>115</v>
      </c>
      <c r="C22" s="6">
        <v>1250839277.3</v>
      </c>
      <c r="D22" s="6">
        <v>564408129.27999997</v>
      </c>
      <c r="E22" s="6">
        <v>528647165.25999999</v>
      </c>
      <c r="F22" s="6">
        <v>1286600241.3199999</v>
      </c>
      <c r="G22" s="2">
        <v>1305</v>
      </c>
      <c r="H22" s="2" t="s">
        <v>115</v>
      </c>
      <c r="I22" s="6">
        <v>1286600241.3199999</v>
      </c>
      <c r="J22" s="6">
        <v>684941179.70000005</v>
      </c>
      <c r="K22" s="6">
        <v>794953147.03999996</v>
      </c>
      <c r="L22" s="6">
        <v>1176588273.98</v>
      </c>
    </row>
    <row r="23" spans="1:12" x14ac:dyDescent="0.25">
      <c r="A23" s="2">
        <v>130505</v>
      </c>
      <c r="B23" s="2" t="s">
        <v>116</v>
      </c>
      <c r="C23" s="6">
        <v>439355087.30000001</v>
      </c>
      <c r="D23" s="6">
        <v>166841139.66</v>
      </c>
      <c r="E23" s="6">
        <v>165274930.28</v>
      </c>
      <c r="F23" s="6">
        <v>440921296.68000001</v>
      </c>
      <c r="G23" s="2">
        <v>130505</v>
      </c>
      <c r="H23" s="2" t="s">
        <v>116</v>
      </c>
      <c r="I23" s="6">
        <v>440921296.68000001</v>
      </c>
      <c r="J23" s="6">
        <v>382576870.62</v>
      </c>
      <c r="K23" s="6">
        <v>522426824.5</v>
      </c>
      <c r="L23" s="6">
        <v>301071342.80000001</v>
      </c>
    </row>
    <row r="24" spans="1:12" x14ac:dyDescent="0.25">
      <c r="A24" s="2">
        <v>130510</v>
      </c>
      <c r="B24" s="2" t="s">
        <v>117</v>
      </c>
      <c r="C24" s="6">
        <v>811484190</v>
      </c>
      <c r="D24" s="6">
        <v>397566989.62</v>
      </c>
      <c r="E24" s="6">
        <v>363372234.98000002</v>
      </c>
      <c r="F24" s="6">
        <v>845678944.63999999</v>
      </c>
      <c r="G24" s="2">
        <v>130510</v>
      </c>
      <c r="H24" s="2" t="s">
        <v>117</v>
      </c>
      <c r="I24" s="6">
        <v>845678944.63999999</v>
      </c>
      <c r="J24" s="6">
        <v>302364309.07999998</v>
      </c>
      <c r="K24" s="6">
        <v>272526322.54000002</v>
      </c>
      <c r="L24" s="6">
        <v>875516931.17999995</v>
      </c>
    </row>
    <row r="25" spans="1:12" x14ac:dyDescent="0.25">
      <c r="A25" s="2">
        <v>1330</v>
      </c>
      <c r="B25" s="2" t="s">
        <v>118</v>
      </c>
      <c r="C25" s="6">
        <v>38481201.119999997</v>
      </c>
      <c r="D25" s="6">
        <v>353254761.60000002</v>
      </c>
      <c r="E25" s="6">
        <v>76937632</v>
      </c>
      <c r="F25" s="6">
        <v>314798330.72000003</v>
      </c>
      <c r="G25" s="2">
        <v>1330</v>
      </c>
      <c r="H25" s="2" t="s">
        <v>118</v>
      </c>
      <c r="I25" s="6">
        <v>314798330.72000003</v>
      </c>
      <c r="J25" s="6">
        <v>156057169.46000001</v>
      </c>
      <c r="K25" s="6">
        <v>194951676</v>
      </c>
      <c r="L25" s="6">
        <v>275903824.18000001</v>
      </c>
    </row>
    <row r="26" spans="1:12" x14ac:dyDescent="0.25">
      <c r="A26" s="2">
        <v>133005</v>
      </c>
      <c r="B26" s="2" t="s">
        <v>119</v>
      </c>
      <c r="C26" s="6">
        <v>38481201.119999997</v>
      </c>
      <c r="D26" s="6">
        <v>326574761.60000002</v>
      </c>
      <c r="E26" s="6">
        <v>50257632</v>
      </c>
      <c r="F26" s="6">
        <v>314798330.72000003</v>
      </c>
      <c r="G26" s="2">
        <v>133005</v>
      </c>
      <c r="H26" s="2" t="s">
        <v>119</v>
      </c>
      <c r="I26" s="6">
        <v>314798330.72000003</v>
      </c>
      <c r="J26" s="6">
        <v>129377169.45999999</v>
      </c>
      <c r="K26" s="6">
        <v>168271676</v>
      </c>
      <c r="L26" s="6">
        <v>275903824.18000001</v>
      </c>
    </row>
    <row r="27" spans="1:12" x14ac:dyDescent="0.25">
      <c r="A27" s="2">
        <v>133020</v>
      </c>
      <c r="B27" s="2" t="s">
        <v>120</v>
      </c>
      <c r="C27" s="6">
        <v>0</v>
      </c>
      <c r="D27" s="6">
        <v>26680000</v>
      </c>
      <c r="E27" s="6">
        <v>26680000</v>
      </c>
      <c r="F27" s="6">
        <v>0</v>
      </c>
      <c r="G27" s="2">
        <v>133020</v>
      </c>
      <c r="H27" s="2" t="s">
        <v>120</v>
      </c>
      <c r="I27" s="6">
        <v>0</v>
      </c>
      <c r="J27" s="6">
        <v>26680000</v>
      </c>
      <c r="K27" s="6">
        <v>26680000</v>
      </c>
      <c r="L27" s="6">
        <v>0</v>
      </c>
    </row>
    <row r="28" spans="1:12" x14ac:dyDescent="0.25">
      <c r="A28" s="2">
        <v>1355</v>
      </c>
      <c r="B28" s="2" t="s">
        <v>121</v>
      </c>
      <c r="C28" s="6">
        <v>629586001.03999996</v>
      </c>
      <c r="D28" s="6">
        <v>6257142.2199999997</v>
      </c>
      <c r="E28" s="6">
        <v>190333.6</v>
      </c>
      <c r="F28" s="6">
        <v>635652809.65999997</v>
      </c>
      <c r="G28" s="2">
        <v>1355</v>
      </c>
      <c r="H28" s="2" t="s">
        <v>121</v>
      </c>
      <c r="I28" s="6">
        <v>635652809.65999997</v>
      </c>
      <c r="J28" s="6">
        <v>12772412.48</v>
      </c>
      <c r="K28" s="6">
        <v>313864.86</v>
      </c>
      <c r="L28" s="6">
        <v>648111357.27999997</v>
      </c>
    </row>
    <row r="29" spans="1:12" x14ac:dyDescent="0.25">
      <c r="A29" s="2">
        <v>135515</v>
      </c>
      <c r="B29" s="2" t="s">
        <v>122</v>
      </c>
      <c r="C29" s="6">
        <v>0</v>
      </c>
      <c r="D29" s="6">
        <v>3833122.2</v>
      </c>
      <c r="E29" s="6">
        <v>115540</v>
      </c>
      <c r="F29" s="6">
        <v>3717582.2</v>
      </c>
      <c r="G29" s="2">
        <v>135515</v>
      </c>
      <c r="H29" s="2" t="s">
        <v>122</v>
      </c>
      <c r="I29" s="6">
        <v>3717582.2</v>
      </c>
      <c r="J29" s="6">
        <v>8309337.6399999997</v>
      </c>
      <c r="K29" s="6">
        <v>142563.12</v>
      </c>
      <c r="L29" s="6">
        <v>11884356.720000001</v>
      </c>
    </row>
    <row r="30" spans="1:12" x14ac:dyDescent="0.25">
      <c r="A30" s="2">
        <v>13551502</v>
      </c>
      <c r="B30" s="2" t="s">
        <v>124</v>
      </c>
      <c r="C30" s="6">
        <v>0</v>
      </c>
      <c r="D30" s="6">
        <v>848163.12</v>
      </c>
      <c r="E30" s="6">
        <v>68640</v>
      </c>
      <c r="F30" s="6">
        <v>779523.12</v>
      </c>
      <c r="G30" s="2">
        <v>13551502</v>
      </c>
      <c r="H30" s="2" t="s">
        <v>124</v>
      </c>
      <c r="I30" s="6">
        <v>779523.12</v>
      </c>
      <c r="J30" s="6">
        <v>628568</v>
      </c>
      <c r="K30" s="6">
        <v>28963.119999999999</v>
      </c>
      <c r="L30" s="6">
        <v>1379128</v>
      </c>
    </row>
    <row r="31" spans="1:12" x14ac:dyDescent="0.25">
      <c r="A31" s="2">
        <v>13551503</v>
      </c>
      <c r="B31" s="2" t="s">
        <v>125</v>
      </c>
      <c r="C31" s="6">
        <v>0</v>
      </c>
      <c r="D31" s="6">
        <v>24240.12</v>
      </c>
      <c r="E31" s="6">
        <v>0</v>
      </c>
      <c r="F31" s="6">
        <v>24240.12</v>
      </c>
      <c r="G31" s="2">
        <v>13551503</v>
      </c>
      <c r="H31" s="2" t="s">
        <v>125</v>
      </c>
      <c r="I31" s="6">
        <v>24240.12</v>
      </c>
      <c r="J31" s="6">
        <v>2617.6799999999998</v>
      </c>
      <c r="K31" s="6">
        <v>0</v>
      </c>
      <c r="L31" s="6">
        <v>26857.8</v>
      </c>
    </row>
    <row r="32" spans="1:12" x14ac:dyDescent="0.25">
      <c r="A32" s="2">
        <v>13551507</v>
      </c>
      <c r="B32" s="2" t="s">
        <v>127</v>
      </c>
      <c r="C32" s="6">
        <v>0</v>
      </c>
      <c r="D32" s="6">
        <v>2956618.96</v>
      </c>
      <c r="E32" s="6">
        <v>46900</v>
      </c>
      <c r="F32" s="6">
        <v>2909718.96</v>
      </c>
      <c r="G32" s="2">
        <v>13551507</v>
      </c>
      <c r="H32" s="2" t="s">
        <v>127</v>
      </c>
      <c r="I32" s="6">
        <v>2909718.96</v>
      </c>
      <c r="J32" s="6">
        <v>7675751.96</v>
      </c>
      <c r="K32" s="6">
        <v>109500</v>
      </c>
      <c r="L32" s="6">
        <v>10475970.92</v>
      </c>
    </row>
    <row r="33" spans="1:12" x14ac:dyDescent="0.25">
      <c r="A33" s="2">
        <v>13551508</v>
      </c>
      <c r="B33" s="2" t="s">
        <v>128</v>
      </c>
      <c r="C33" s="6">
        <v>0</v>
      </c>
      <c r="D33" s="6">
        <v>4100</v>
      </c>
      <c r="E33" s="6">
        <v>0</v>
      </c>
      <c r="F33" s="6">
        <v>4100</v>
      </c>
      <c r="G33" s="2">
        <v>13551508</v>
      </c>
      <c r="H33" s="2" t="s">
        <v>128</v>
      </c>
      <c r="I33" s="6">
        <v>4100</v>
      </c>
      <c r="J33" s="6">
        <v>2400</v>
      </c>
      <c r="K33" s="6">
        <v>4100</v>
      </c>
      <c r="L33" s="6">
        <v>2400</v>
      </c>
    </row>
    <row r="34" spans="1:12" x14ac:dyDescent="0.25">
      <c r="A34" s="2">
        <v>135517</v>
      </c>
      <c r="B34" s="2" t="s">
        <v>129</v>
      </c>
      <c r="C34" s="6">
        <v>0</v>
      </c>
      <c r="D34" s="6">
        <v>1708375.7</v>
      </c>
      <c r="E34" s="6">
        <v>37506</v>
      </c>
      <c r="F34" s="6">
        <v>1670869.7</v>
      </c>
      <c r="G34" s="2">
        <v>135517</v>
      </c>
      <c r="H34" s="2" t="s">
        <v>129</v>
      </c>
      <c r="I34" s="6">
        <v>1670869.7</v>
      </c>
      <c r="J34" s="6">
        <v>1232790.3</v>
      </c>
      <c r="K34" s="6">
        <v>124830</v>
      </c>
      <c r="L34" s="6">
        <v>2778830</v>
      </c>
    </row>
    <row r="35" spans="1:12" x14ac:dyDescent="0.25">
      <c r="A35" s="2">
        <v>135518</v>
      </c>
      <c r="B35" s="2" t="s">
        <v>130</v>
      </c>
      <c r="C35" s="6">
        <v>0</v>
      </c>
      <c r="D35" s="6">
        <v>510812.92</v>
      </c>
      <c r="E35" s="6">
        <v>20711.04</v>
      </c>
      <c r="F35" s="6">
        <v>490101.88</v>
      </c>
      <c r="G35" s="2">
        <v>135518</v>
      </c>
      <c r="H35" s="2" t="s">
        <v>130</v>
      </c>
      <c r="I35" s="6">
        <v>490101.88</v>
      </c>
      <c r="J35" s="6">
        <v>708753.54</v>
      </c>
      <c r="K35" s="6">
        <v>17646.34</v>
      </c>
      <c r="L35" s="6">
        <v>1181209.08</v>
      </c>
    </row>
    <row r="36" spans="1:12" x14ac:dyDescent="0.25">
      <c r="A36" s="2">
        <v>135520</v>
      </c>
      <c r="B36" s="2" t="s">
        <v>131</v>
      </c>
      <c r="C36" s="6">
        <v>570160000</v>
      </c>
      <c r="D36" s="6">
        <v>0</v>
      </c>
      <c r="E36" s="6">
        <v>0</v>
      </c>
      <c r="F36" s="6">
        <v>570160000</v>
      </c>
      <c r="G36" s="2">
        <v>135520</v>
      </c>
      <c r="H36" s="2" t="s">
        <v>131</v>
      </c>
      <c r="I36" s="6">
        <v>570160000</v>
      </c>
      <c r="J36" s="6">
        <v>0</v>
      </c>
      <c r="K36" s="6">
        <v>0</v>
      </c>
      <c r="L36" s="6">
        <v>570160000</v>
      </c>
    </row>
    <row r="37" spans="1:12" x14ac:dyDescent="0.25">
      <c r="A37" s="2">
        <v>135524</v>
      </c>
      <c r="B37" s="2" t="s">
        <v>133</v>
      </c>
      <c r="C37" s="6">
        <v>0</v>
      </c>
      <c r="D37" s="6">
        <v>204831.4</v>
      </c>
      <c r="E37" s="6">
        <v>16576.560000000001</v>
      </c>
      <c r="F37" s="6">
        <v>188254.84</v>
      </c>
      <c r="G37" s="2">
        <v>135523</v>
      </c>
      <c r="H37" s="2" t="s">
        <v>132</v>
      </c>
      <c r="I37" s="6">
        <v>0</v>
      </c>
      <c r="J37" s="6">
        <v>2244000</v>
      </c>
      <c r="K37" s="6">
        <v>0</v>
      </c>
      <c r="L37" s="6">
        <v>2244000</v>
      </c>
    </row>
    <row r="38" spans="1:12" x14ac:dyDescent="0.25">
      <c r="A38" s="2">
        <v>135526</v>
      </c>
      <c r="B38" s="2" t="s">
        <v>134</v>
      </c>
      <c r="C38" s="6">
        <v>59426001.039999999</v>
      </c>
      <c r="D38" s="6">
        <v>0</v>
      </c>
      <c r="E38" s="6">
        <v>0</v>
      </c>
      <c r="F38" s="6">
        <v>59426001.039999999</v>
      </c>
      <c r="G38" s="2">
        <v>135524</v>
      </c>
      <c r="H38" s="2" t="s">
        <v>133</v>
      </c>
      <c r="I38" s="6">
        <v>188254.84</v>
      </c>
      <c r="J38" s="6">
        <v>277531</v>
      </c>
      <c r="K38" s="6">
        <v>28825.4</v>
      </c>
      <c r="L38" s="6">
        <v>436960.44</v>
      </c>
    </row>
    <row r="39" spans="1:12" x14ac:dyDescent="0.25">
      <c r="A39" s="2">
        <v>1365</v>
      </c>
      <c r="B39" s="2" t="s">
        <v>135</v>
      </c>
      <c r="C39" s="6">
        <v>6510240</v>
      </c>
      <c r="D39" s="6">
        <v>1267548</v>
      </c>
      <c r="E39" s="6">
        <v>3487384</v>
      </c>
      <c r="F39" s="6">
        <v>4290404</v>
      </c>
      <c r="G39" s="2">
        <v>135526</v>
      </c>
      <c r="H39" s="2" t="s">
        <v>134</v>
      </c>
      <c r="I39" s="6">
        <v>59426001.039999999</v>
      </c>
      <c r="J39" s="6">
        <v>0</v>
      </c>
      <c r="K39" s="6">
        <v>0</v>
      </c>
      <c r="L39" s="6">
        <v>59426001.039999999</v>
      </c>
    </row>
    <row r="40" spans="1:12" x14ac:dyDescent="0.25">
      <c r="A40" s="2">
        <v>136595</v>
      </c>
      <c r="B40" s="2" t="s">
        <v>136</v>
      </c>
      <c r="C40" s="6">
        <v>6510240</v>
      </c>
      <c r="D40" s="6">
        <v>1267548</v>
      </c>
      <c r="E40" s="6">
        <v>3487384</v>
      </c>
      <c r="F40" s="6">
        <v>4290404</v>
      </c>
      <c r="G40" s="2">
        <v>1365</v>
      </c>
      <c r="H40" s="2" t="s">
        <v>135</v>
      </c>
      <c r="I40" s="6">
        <v>4290404</v>
      </c>
      <c r="J40" s="6">
        <v>5500748</v>
      </c>
      <c r="K40" s="6">
        <v>3920584</v>
      </c>
      <c r="L40" s="6">
        <v>5870568</v>
      </c>
    </row>
    <row r="41" spans="1:12" x14ac:dyDescent="0.25">
      <c r="A41" s="2">
        <v>1380</v>
      </c>
      <c r="B41" s="2" t="s">
        <v>137</v>
      </c>
      <c r="C41" s="6">
        <v>0</v>
      </c>
      <c r="D41" s="6">
        <v>323320</v>
      </c>
      <c r="E41" s="6">
        <v>286180</v>
      </c>
      <c r="F41" s="6">
        <v>37140</v>
      </c>
      <c r="G41" s="2">
        <v>136595</v>
      </c>
      <c r="H41" s="2" t="s">
        <v>136</v>
      </c>
      <c r="I41" s="6">
        <v>4290404</v>
      </c>
      <c r="J41" s="6">
        <v>5500748</v>
      </c>
      <c r="K41" s="6">
        <v>3920584</v>
      </c>
      <c r="L41" s="6">
        <v>5870568</v>
      </c>
    </row>
    <row r="42" spans="1:12" x14ac:dyDescent="0.25">
      <c r="A42" s="2">
        <v>138095</v>
      </c>
      <c r="B42" s="2" t="s">
        <v>138</v>
      </c>
      <c r="C42" s="6">
        <v>0</v>
      </c>
      <c r="D42" s="6">
        <v>323320</v>
      </c>
      <c r="E42" s="6">
        <v>286180</v>
      </c>
      <c r="F42" s="6">
        <v>37140</v>
      </c>
      <c r="G42" s="2">
        <v>1380</v>
      </c>
      <c r="H42" s="2" t="s">
        <v>137</v>
      </c>
      <c r="I42" s="6">
        <v>37140</v>
      </c>
      <c r="J42" s="6">
        <v>323320</v>
      </c>
      <c r="K42" s="6">
        <v>248860</v>
      </c>
      <c r="L42" s="6">
        <v>111600</v>
      </c>
    </row>
    <row r="43" spans="1:12" x14ac:dyDescent="0.25">
      <c r="A43" s="2">
        <v>1390</v>
      </c>
      <c r="B43" s="2" t="s">
        <v>139</v>
      </c>
      <c r="C43" s="6">
        <v>552136082</v>
      </c>
      <c r="D43" s="6">
        <v>0</v>
      </c>
      <c r="E43" s="6">
        <v>0</v>
      </c>
      <c r="F43" s="6">
        <v>552136082</v>
      </c>
      <c r="G43" s="2">
        <v>138095</v>
      </c>
      <c r="H43" s="2" t="s">
        <v>138</v>
      </c>
      <c r="I43" s="6">
        <v>37140</v>
      </c>
      <c r="J43" s="6">
        <v>323320</v>
      </c>
      <c r="K43" s="6">
        <v>248860</v>
      </c>
      <c r="L43" s="6">
        <v>111600</v>
      </c>
    </row>
    <row r="44" spans="1:12" x14ac:dyDescent="0.25">
      <c r="A44" s="2">
        <v>139001</v>
      </c>
      <c r="B44" s="2" t="s">
        <v>116</v>
      </c>
      <c r="C44" s="6">
        <v>552136082</v>
      </c>
      <c r="D44" s="6">
        <v>0</v>
      </c>
      <c r="E44" s="6">
        <v>0</v>
      </c>
      <c r="F44" s="6">
        <v>552136082</v>
      </c>
      <c r="G44" s="2">
        <v>1390</v>
      </c>
      <c r="H44" s="2" t="s">
        <v>139</v>
      </c>
      <c r="I44" s="6">
        <v>552136082</v>
      </c>
      <c r="J44" s="6">
        <v>0</v>
      </c>
      <c r="K44" s="6">
        <v>0</v>
      </c>
      <c r="L44" s="6">
        <v>552136082</v>
      </c>
    </row>
    <row r="45" spans="1:12" x14ac:dyDescent="0.25">
      <c r="A45" s="2">
        <v>1399</v>
      </c>
      <c r="B45" s="2" t="s">
        <v>140</v>
      </c>
      <c r="C45" s="6">
        <v>-202054726</v>
      </c>
      <c r="D45" s="6">
        <v>0</v>
      </c>
      <c r="E45" s="6">
        <v>0</v>
      </c>
      <c r="F45" s="6">
        <v>-202054726</v>
      </c>
      <c r="G45" s="2">
        <v>139001</v>
      </c>
      <c r="H45" s="2" t="s">
        <v>116</v>
      </c>
      <c r="I45" s="6">
        <v>552136082</v>
      </c>
      <c r="J45" s="6">
        <v>0</v>
      </c>
      <c r="K45" s="6">
        <v>0</v>
      </c>
      <c r="L45" s="6">
        <v>552136082</v>
      </c>
    </row>
    <row r="46" spans="1:12" x14ac:dyDescent="0.25">
      <c r="A46" s="2">
        <v>139905</v>
      </c>
      <c r="B46" s="2" t="s">
        <v>141</v>
      </c>
      <c r="C46" s="6">
        <v>-202054726</v>
      </c>
      <c r="D46" s="6">
        <v>0</v>
      </c>
      <c r="E46" s="6">
        <v>0</v>
      </c>
      <c r="F46" s="6">
        <v>-202054726</v>
      </c>
      <c r="G46" s="2">
        <v>1399</v>
      </c>
      <c r="H46" s="2" t="s">
        <v>140</v>
      </c>
      <c r="I46" s="6">
        <v>-202054726</v>
      </c>
      <c r="J46" s="6">
        <v>0</v>
      </c>
      <c r="K46" s="6">
        <v>0</v>
      </c>
      <c r="L46" s="6">
        <v>-202054726</v>
      </c>
    </row>
    <row r="47" spans="1:12" x14ac:dyDescent="0.25">
      <c r="A47" s="2">
        <v>14</v>
      </c>
      <c r="B47" s="2" t="s">
        <v>142</v>
      </c>
      <c r="C47" s="6">
        <v>3290966924.52</v>
      </c>
      <c r="D47" s="6">
        <v>1222272561.9200001</v>
      </c>
      <c r="E47" s="6">
        <v>1067213630.7</v>
      </c>
      <c r="F47" s="6">
        <v>3446025855.7399998</v>
      </c>
      <c r="G47" s="2">
        <v>139905</v>
      </c>
      <c r="H47" s="2" t="s">
        <v>141</v>
      </c>
      <c r="I47" s="6">
        <v>-202054726</v>
      </c>
      <c r="J47" s="6">
        <v>0</v>
      </c>
      <c r="K47" s="6">
        <v>0</v>
      </c>
      <c r="L47" s="6">
        <v>-202054726</v>
      </c>
    </row>
    <row r="48" spans="1:12" x14ac:dyDescent="0.25">
      <c r="A48" s="2">
        <v>1405</v>
      </c>
      <c r="B48" s="2" t="s">
        <v>143</v>
      </c>
      <c r="C48" s="6">
        <v>2845777531.96</v>
      </c>
      <c r="D48" s="6">
        <v>625151010.94000006</v>
      </c>
      <c r="E48" s="6">
        <v>465736354.56</v>
      </c>
      <c r="F48" s="6">
        <v>3005192188.3400002</v>
      </c>
      <c r="G48" s="2">
        <v>14</v>
      </c>
      <c r="H48" s="2" t="s">
        <v>142</v>
      </c>
      <c r="I48" s="6">
        <v>3446025855.7399998</v>
      </c>
      <c r="J48" s="6">
        <v>1348396803.3599999</v>
      </c>
      <c r="K48" s="6">
        <v>718843367.65999997</v>
      </c>
      <c r="L48" s="6">
        <v>4075579291.4400001</v>
      </c>
    </row>
    <row r="49" spans="1:12" x14ac:dyDescent="0.25">
      <c r="A49" s="2">
        <v>140505</v>
      </c>
      <c r="B49" s="2" t="s">
        <v>144</v>
      </c>
      <c r="C49" s="6">
        <v>24356576.460000001</v>
      </c>
      <c r="D49" s="6">
        <v>0</v>
      </c>
      <c r="E49" s="6">
        <v>3902107.9</v>
      </c>
      <c r="F49" s="6">
        <v>20454468.559999999</v>
      </c>
      <c r="G49" s="2">
        <v>1405</v>
      </c>
      <c r="H49" s="2" t="s">
        <v>143</v>
      </c>
      <c r="I49" s="6">
        <v>3005192188.3400002</v>
      </c>
      <c r="J49" s="6">
        <v>762473034.08000004</v>
      </c>
      <c r="K49" s="6">
        <v>595876200.86000001</v>
      </c>
      <c r="L49" s="6">
        <v>3171789021.5599999</v>
      </c>
    </row>
    <row r="50" spans="1:12" x14ac:dyDescent="0.25">
      <c r="A50" s="2">
        <v>140520</v>
      </c>
      <c r="B50" s="2" t="s">
        <v>145</v>
      </c>
      <c r="C50" s="6">
        <v>3127160815.0599999</v>
      </c>
      <c r="D50" s="6">
        <v>325238214.42000002</v>
      </c>
      <c r="E50" s="6">
        <v>461834246.38</v>
      </c>
      <c r="F50" s="6">
        <v>2990564783.0999999</v>
      </c>
      <c r="G50" s="2">
        <v>140505</v>
      </c>
      <c r="H50" s="2" t="s">
        <v>144</v>
      </c>
      <c r="I50" s="6">
        <v>20454468.559999999</v>
      </c>
      <c r="J50" s="6">
        <v>592492</v>
      </c>
      <c r="K50" s="6">
        <v>139504.18</v>
      </c>
      <c r="L50" s="6">
        <v>20907456.379999999</v>
      </c>
    </row>
    <row r="51" spans="1:12" x14ac:dyDescent="0.25">
      <c r="A51" s="2">
        <v>140590</v>
      </c>
      <c r="B51" s="2" t="s">
        <v>146</v>
      </c>
      <c r="C51" s="6">
        <v>-305739859.56</v>
      </c>
      <c r="D51" s="6">
        <v>299912796.51999998</v>
      </c>
      <c r="E51" s="6">
        <v>0.28000000000000003</v>
      </c>
      <c r="F51" s="6">
        <v>-5827063.3200000003</v>
      </c>
      <c r="G51" s="2">
        <v>140520</v>
      </c>
      <c r="H51" s="2" t="s">
        <v>145</v>
      </c>
      <c r="I51" s="6">
        <v>2990564783.0999999</v>
      </c>
      <c r="J51" s="6">
        <v>759788683.15999997</v>
      </c>
      <c r="K51" s="6">
        <v>594518260.79999995</v>
      </c>
      <c r="L51" s="6">
        <v>3155835205.46</v>
      </c>
    </row>
    <row r="52" spans="1:12" x14ac:dyDescent="0.25">
      <c r="A52" s="2">
        <v>1410</v>
      </c>
      <c r="B52" s="2" t="s">
        <v>147</v>
      </c>
      <c r="C52" s="6">
        <v>2178240.44</v>
      </c>
      <c r="D52" s="6">
        <v>317488213.25999999</v>
      </c>
      <c r="E52" s="6">
        <v>250495877.72</v>
      </c>
      <c r="F52" s="6">
        <v>69170575.980000004</v>
      </c>
      <c r="G52" s="2">
        <v>140590</v>
      </c>
      <c r="H52" s="2" t="s">
        <v>146</v>
      </c>
      <c r="I52" s="6">
        <v>-5827063.3200000003</v>
      </c>
      <c r="J52" s="6">
        <v>2091858.92</v>
      </c>
      <c r="K52" s="6">
        <v>1218435.8799999999</v>
      </c>
      <c r="L52" s="6">
        <v>-4953640.28</v>
      </c>
    </row>
    <row r="53" spans="1:12" x14ac:dyDescent="0.25">
      <c r="A53" s="2">
        <v>141020</v>
      </c>
      <c r="B53" s="2" t="s">
        <v>148</v>
      </c>
      <c r="C53" s="6">
        <v>2178240.44</v>
      </c>
      <c r="D53" s="6">
        <v>317488213.25999999</v>
      </c>
      <c r="E53" s="6">
        <v>250495877.72</v>
      </c>
      <c r="F53" s="6">
        <v>69170575.980000004</v>
      </c>
      <c r="G53" s="2">
        <v>1410</v>
      </c>
      <c r="H53" s="2" t="s">
        <v>147</v>
      </c>
      <c r="I53" s="6">
        <v>69170575.980000004</v>
      </c>
      <c r="J53" s="6">
        <v>202890324.91999999</v>
      </c>
      <c r="K53" s="6">
        <v>33365478.440000001</v>
      </c>
      <c r="L53" s="6">
        <v>238695422.46000001</v>
      </c>
    </row>
    <row r="54" spans="1:12" x14ac:dyDescent="0.25">
      <c r="A54" s="2">
        <v>1430</v>
      </c>
      <c r="B54" s="2" t="s">
        <v>149</v>
      </c>
      <c r="C54" s="6">
        <v>0</v>
      </c>
      <c r="D54" s="6">
        <v>250495877.72</v>
      </c>
      <c r="E54" s="6">
        <v>250495877.72</v>
      </c>
      <c r="F54" s="6">
        <v>0</v>
      </c>
      <c r="G54" s="2">
        <v>141020</v>
      </c>
      <c r="H54" s="2" t="s">
        <v>148</v>
      </c>
      <c r="I54" s="6">
        <v>69170575.980000004</v>
      </c>
      <c r="J54" s="6">
        <v>202890324.91999999</v>
      </c>
      <c r="K54" s="6">
        <v>33365478.440000001</v>
      </c>
      <c r="L54" s="6">
        <v>238695422.46000001</v>
      </c>
    </row>
    <row r="55" spans="1:12" x14ac:dyDescent="0.25">
      <c r="A55" s="2">
        <v>143020</v>
      </c>
      <c r="B55" s="2" t="s">
        <v>150</v>
      </c>
      <c r="C55" s="6">
        <v>0</v>
      </c>
      <c r="D55" s="6">
        <v>250495877.72</v>
      </c>
      <c r="E55" s="6">
        <v>250495877.72</v>
      </c>
      <c r="F55" s="6">
        <v>0</v>
      </c>
      <c r="G55" s="2">
        <v>1430</v>
      </c>
      <c r="H55" s="2" t="s">
        <v>149</v>
      </c>
      <c r="I55" s="6">
        <v>0</v>
      </c>
      <c r="J55" s="6">
        <v>31840182.359999999</v>
      </c>
      <c r="K55" s="6">
        <v>31840182.359999999</v>
      </c>
      <c r="L55" s="6">
        <v>0</v>
      </c>
    </row>
    <row r="56" spans="1:12" x14ac:dyDescent="0.25">
      <c r="A56" s="2">
        <v>1435</v>
      </c>
      <c r="B56" s="2" t="s">
        <v>151</v>
      </c>
      <c r="C56" s="6">
        <v>443011152.12</v>
      </c>
      <c r="D56" s="6">
        <v>29137460</v>
      </c>
      <c r="E56" s="6">
        <v>100485520.7</v>
      </c>
      <c r="F56" s="6">
        <v>371663091.42000002</v>
      </c>
      <c r="G56" s="2">
        <v>143020</v>
      </c>
      <c r="H56" s="2" t="s">
        <v>150</v>
      </c>
      <c r="I56" s="6">
        <v>0</v>
      </c>
      <c r="J56" s="6">
        <v>31840182.359999999</v>
      </c>
      <c r="K56" s="6">
        <v>31840182.359999999</v>
      </c>
      <c r="L56" s="6">
        <v>0</v>
      </c>
    </row>
    <row r="57" spans="1:12" x14ac:dyDescent="0.25">
      <c r="A57" s="2">
        <v>143505</v>
      </c>
      <c r="B57" s="2" t="s">
        <v>152</v>
      </c>
      <c r="C57" s="6">
        <v>6347903.4199999999</v>
      </c>
      <c r="D57" s="6">
        <v>0</v>
      </c>
      <c r="E57" s="6">
        <v>0</v>
      </c>
      <c r="F57" s="6">
        <v>6347903.4199999999</v>
      </c>
      <c r="G57" s="2">
        <v>1435</v>
      </c>
      <c r="H57" s="2" t="s">
        <v>151</v>
      </c>
      <c r="I57" s="6">
        <v>371663091.42000002</v>
      </c>
      <c r="J57" s="6">
        <v>351193262</v>
      </c>
      <c r="K57" s="6">
        <v>57761506</v>
      </c>
      <c r="L57" s="6">
        <v>665094847.41999996</v>
      </c>
    </row>
    <row r="58" spans="1:12" x14ac:dyDescent="0.25">
      <c r="A58" s="2">
        <v>14350503</v>
      </c>
      <c r="B58" s="2" t="s">
        <v>153</v>
      </c>
      <c r="C58" s="6">
        <v>6347903.4199999999</v>
      </c>
      <c r="D58" s="6">
        <v>0</v>
      </c>
      <c r="E58" s="6">
        <v>0</v>
      </c>
      <c r="F58" s="6">
        <v>6347903.4199999999</v>
      </c>
      <c r="G58" s="2">
        <v>143505</v>
      </c>
      <c r="H58" s="2" t="s">
        <v>152</v>
      </c>
      <c r="I58" s="6">
        <v>6347903.4199999999</v>
      </c>
      <c r="J58" s="6">
        <v>0</v>
      </c>
      <c r="K58" s="6">
        <v>0</v>
      </c>
      <c r="L58" s="6">
        <v>6347903.4199999999</v>
      </c>
    </row>
    <row r="59" spans="1:12" x14ac:dyDescent="0.25">
      <c r="A59" s="2">
        <v>143524</v>
      </c>
      <c r="B59" s="2" t="s">
        <v>154</v>
      </c>
      <c r="C59" s="6">
        <v>436663248.69999999</v>
      </c>
      <c r="D59" s="6">
        <v>29137460</v>
      </c>
      <c r="E59" s="6">
        <v>100485520.7</v>
      </c>
      <c r="F59" s="6">
        <v>365315188</v>
      </c>
      <c r="G59" s="2">
        <v>14350503</v>
      </c>
      <c r="H59" s="2" t="s">
        <v>153</v>
      </c>
      <c r="I59" s="6">
        <v>6347903.4199999999</v>
      </c>
      <c r="J59" s="6">
        <v>0</v>
      </c>
      <c r="K59" s="6">
        <v>0</v>
      </c>
      <c r="L59" s="6">
        <v>6347903.4199999999</v>
      </c>
    </row>
    <row r="60" spans="1:12" x14ac:dyDescent="0.25">
      <c r="A60" s="2">
        <v>15</v>
      </c>
      <c r="B60" s="2" t="s">
        <v>155</v>
      </c>
      <c r="C60" s="6">
        <v>3701434722.0799999</v>
      </c>
      <c r="D60" s="6">
        <v>10400660</v>
      </c>
      <c r="E60" s="6">
        <v>15468092.880000001</v>
      </c>
      <c r="F60" s="6">
        <v>3696367289.1999998</v>
      </c>
      <c r="G60" s="2">
        <v>143524</v>
      </c>
      <c r="H60" s="2" t="s">
        <v>154</v>
      </c>
      <c r="I60" s="6">
        <v>365315188</v>
      </c>
      <c r="J60" s="6">
        <v>351193262</v>
      </c>
      <c r="K60" s="6">
        <v>57761506</v>
      </c>
      <c r="L60" s="6">
        <v>658746944</v>
      </c>
    </row>
    <row r="61" spans="1:12" x14ac:dyDescent="0.25">
      <c r="A61" s="2">
        <v>1504</v>
      </c>
      <c r="B61" s="2" t="s">
        <v>156</v>
      </c>
      <c r="C61" s="6">
        <v>1908666000</v>
      </c>
      <c r="D61" s="6">
        <v>0</v>
      </c>
      <c r="E61" s="6">
        <v>0</v>
      </c>
      <c r="F61" s="6">
        <v>1908666000</v>
      </c>
      <c r="G61" s="2">
        <v>15</v>
      </c>
      <c r="H61" s="2" t="s">
        <v>155</v>
      </c>
      <c r="I61" s="6">
        <v>3696367289.1999998</v>
      </c>
      <c r="J61" s="6">
        <v>0</v>
      </c>
      <c r="K61" s="6">
        <v>16028375.460000001</v>
      </c>
      <c r="L61" s="6">
        <v>3680338913.7399998</v>
      </c>
    </row>
    <row r="62" spans="1:12" x14ac:dyDescent="0.25">
      <c r="A62" s="2">
        <v>150405</v>
      </c>
      <c r="B62" s="2" t="s">
        <v>157</v>
      </c>
      <c r="C62" s="6">
        <v>1908666000</v>
      </c>
      <c r="D62" s="6">
        <v>0</v>
      </c>
      <c r="E62" s="6">
        <v>0</v>
      </c>
      <c r="F62" s="6">
        <v>1908666000</v>
      </c>
      <c r="G62" s="2">
        <v>1504</v>
      </c>
      <c r="H62" s="2" t="s">
        <v>156</v>
      </c>
      <c r="I62" s="6">
        <v>1908666000</v>
      </c>
      <c r="J62" s="6">
        <v>0</v>
      </c>
      <c r="K62" s="6">
        <v>0</v>
      </c>
      <c r="L62" s="6">
        <v>1908666000</v>
      </c>
    </row>
    <row r="63" spans="1:12" x14ac:dyDescent="0.25">
      <c r="A63" s="2">
        <v>1516</v>
      </c>
      <c r="B63" s="2" t="s">
        <v>158</v>
      </c>
      <c r="C63" s="6">
        <v>1528650629.6800001</v>
      </c>
      <c r="D63" s="6">
        <v>0</v>
      </c>
      <c r="E63" s="6">
        <v>0</v>
      </c>
      <c r="F63" s="6">
        <v>1528650629.6800001</v>
      </c>
      <c r="G63" s="2">
        <v>150405</v>
      </c>
      <c r="H63" s="2" t="s">
        <v>157</v>
      </c>
      <c r="I63" s="6">
        <v>1908666000</v>
      </c>
      <c r="J63" s="6">
        <v>0</v>
      </c>
      <c r="K63" s="6">
        <v>0</v>
      </c>
      <c r="L63" s="6">
        <v>1908666000</v>
      </c>
    </row>
    <row r="64" spans="1:12" x14ac:dyDescent="0.25">
      <c r="A64" s="2">
        <v>151680</v>
      </c>
      <c r="B64" s="2" t="s">
        <v>159</v>
      </c>
      <c r="C64" s="6">
        <v>1528650630</v>
      </c>
      <c r="D64" s="6">
        <v>0</v>
      </c>
      <c r="E64" s="6">
        <v>0</v>
      </c>
      <c r="F64" s="6">
        <v>1528650630</v>
      </c>
      <c r="G64" s="2">
        <v>1516</v>
      </c>
      <c r="H64" s="2" t="s">
        <v>158</v>
      </c>
      <c r="I64" s="6">
        <v>1528650629.6800001</v>
      </c>
      <c r="J64" s="6">
        <v>0</v>
      </c>
      <c r="K64" s="6">
        <v>0</v>
      </c>
      <c r="L64" s="6">
        <v>1528650629.6800001</v>
      </c>
    </row>
    <row r="65" spans="1:12" x14ac:dyDescent="0.25">
      <c r="A65" s="2">
        <v>15168002</v>
      </c>
      <c r="B65" s="2" t="s">
        <v>160</v>
      </c>
      <c r="C65" s="6">
        <v>1528650630</v>
      </c>
      <c r="D65" s="6">
        <v>0</v>
      </c>
      <c r="E65" s="6">
        <v>0</v>
      </c>
      <c r="F65" s="6">
        <v>1528650630</v>
      </c>
      <c r="G65" s="2">
        <v>151680</v>
      </c>
      <c r="H65" s="2" t="s">
        <v>159</v>
      </c>
      <c r="I65" s="6">
        <v>1528650630</v>
      </c>
      <c r="J65" s="6">
        <v>0</v>
      </c>
      <c r="K65" s="6">
        <v>0</v>
      </c>
      <c r="L65" s="6">
        <v>1528650630</v>
      </c>
    </row>
    <row r="66" spans="1:12" x14ac:dyDescent="0.25">
      <c r="A66" s="2">
        <v>151699</v>
      </c>
      <c r="B66" s="2" t="s">
        <v>161</v>
      </c>
      <c r="C66" s="6">
        <v>-0.32</v>
      </c>
      <c r="D66" s="6">
        <v>0</v>
      </c>
      <c r="E66" s="6">
        <v>0</v>
      </c>
      <c r="F66" s="6">
        <v>-0.32</v>
      </c>
      <c r="G66" s="2">
        <v>15168002</v>
      </c>
      <c r="H66" s="2" t="s">
        <v>160</v>
      </c>
      <c r="I66" s="6">
        <v>1528650630</v>
      </c>
      <c r="J66" s="6">
        <v>0</v>
      </c>
      <c r="K66" s="6">
        <v>0</v>
      </c>
      <c r="L66" s="6">
        <v>1528650630</v>
      </c>
    </row>
    <row r="67" spans="1:12" x14ac:dyDescent="0.25">
      <c r="A67" s="2">
        <v>1520</v>
      </c>
      <c r="B67" s="2" t="s">
        <v>162</v>
      </c>
      <c r="C67" s="6">
        <v>1541923101.3800001</v>
      </c>
      <c r="D67" s="6">
        <v>0</v>
      </c>
      <c r="E67" s="6">
        <v>0</v>
      </c>
      <c r="F67" s="6">
        <v>1541923101.3800001</v>
      </c>
      <c r="G67" s="2">
        <v>151699</v>
      </c>
      <c r="H67" s="2" t="s">
        <v>161</v>
      </c>
      <c r="I67" s="6">
        <v>-0.32</v>
      </c>
      <c r="J67" s="6">
        <v>0</v>
      </c>
      <c r="K67" s="6">
        <v>0</v>
      </c>
      <c r="L67" s="6">
        <v>-0.32</v>
      </c>
    </row>
    <row r="68" spans="1:12" x14ac:dyDescent="0.25">
      <c r="A68" s="2">
        <v>152001</v>
      </c>
      <c r="B68" s="2" t="s">
        <v>162</v>
      </c>
      <c r="C68" s="6">
        <v>0.2</v>
      </c>
      <c r="D68" s="6">
        <v>0</v>
      </c>
      <c r="E68" s="6">
        <v>0</v>
      </c>
      <c r="F68" s="6">
        <v>0.2</v>
      </c>
      <c r="G68" s="2">
        <v>1520</v>
      </c>
      <c r="H68" s="2" t="s">
        <v>162</v>
      </c>
      <c r="I68" s="6">
        <v>1541923101.3800001</v>
      </c>
      <c r="J68" s="6">
        <v>0</v>
      </c>
      <c r="K68" s="6">
        <v>0</v>
      </c>
      <c r="L68" s="6">
        <v>1541923101.3800001</v>
      </c>
    </row>
    <row r="69" spans="1:12" x14ac:dyDescent="0.25">
      <c r="A69" s="2">
        <v>15200101</v>
      </c>
      <c r="B69" s="2" t="s">
        <v>162</v>
      </c>
      <c r="C69" s="6">
        <v>0.2</v>
      </c>
      <c r="D69" s="6">
        <v>0</v>
      </c>
      <c r="E69" s="6">
        <v>0</v>
      </c>
      <c r="F69" s="6">
        <v>0.2</v>
      </c>
      <c r="G69" s="2">
        <v>152001</v>
      </c>
      <c r="H69" s="2" t="s">
        <v>162</v>
      </c>
      <c r="I69" s="6">
        <v>0.2</v>
      </c>
      <c r="J69" s="6">
        <v>0</v>
      </c>
      <c r="K69" s="6">
        <v>0</v>
      </c>
      <c r="L69" s="6">
        <v>0.2</v>
      </c>
    </row>
    <row r="70" spans="1:12" x14ac:dyDescent="0.25">
      <c r="A70" s="2">
        <v>152020</v>
      </c>
      <c r="B70" s="2" t="s">
        <v>162</v>
      </c>
      <c r="C70" s="6">
        <v>1541923103.02</v>
      </c>
      <c r="D70" s="6">
        <v>0</v>
      </c>
      <c r="E70" s="6">
        <v>0</v>
      </c>
      <c r="F70" s="6">
        <v>1541923103.02</v>
      </c>
      <c r="G70" s="2">
        <v>15200101</v>
      </c>
      <c r="H70" s="2" t="s">
        <v>162</v>
      </c>
      <c r="I70" s="6">
        <v>0.2</v>
      </c>
      <c r="J70" s="6">
        <v>0</v>
      </c>
      <c r="K70" s="6">
        <v>0</v>
      </c>
      <c r="L70" s="6">
        <v>0.2</v>
      </c>
    </row>
    <row r="71" spans="1:12" x14ac:dyDescent="0.25">
      <c r="A71" s="2">
        <v>152099</v>
      </c>
      <c r="B71" s="2" t="s">
        <v>161</v>
      </c>
      <c r="C71" s="6">
        <v>-1.84</v>
      </c>
      <c r="D71" s="6">
        <v>0</v>
      </c>
      <c r="E71" s="6">
        <v>0</v>
      </c>
      <c r="F71" s="6">
        <v>-1.84</v>
      </c>
      <c r="G71" s="2">
        <v>152020</v>
      </c>
      <c r="H71" s="2" t="s">
        <v>162</v>
      </c>
      <c r="I71" s="6">
        <v>1541923103.02</v>
      </c>
      <c r="J71" s="6">
        <v>0</v>
      </c>
      <c r="K71" s="6">
        <v>0</v>
      </c>
      <c r="L71" s="6">
        <v>1541923103.02</v>
      </c>
    </row>
    <row r="72" spans="1:12" x14ac:dyDescent="0.25">
      <c r="A72" s="2">
        <v>1524</v>
      </c>
      <c r="B72" s="2" t="s">
        <v>163</v>
      </c>
      <c r="C72" s="6">
        <v>91363177.579999998</v>
      </c>
      <c r="D72" s="6">
        <v>0</v>
      </c>
      <c r="E72" s="6">
        <v>0</v>
      </c>
      <c r="F72" s="6">
        <v>91363177.579999998</v>
      </c>
      <c r="G72" s="2">
        <v>152099</v>
      </c>
      <c r="H72" s="2" t="s">
        <v>161</v>
      </c>
      <c r="I72" s="6">
        <v>-1.84</v>
      </c>
      <c r="J72" s="6">
        <v>0</v>
      </c>
      <c r="K72" s="6">
        <v>0</v>
      </c>
      <c r="L72" s="6">
        <v>-1.84</v>
      </c>
    </row>
    <row r="73" spans="1:12" x14ac:dyDescent="0.25">
      <c r="A73" s="2">
        <v>152405</v>
      </c>
      <c r="B73" s="2" t="s">
        <v>164</v>
      </c>
      <c r="C73" s="6">
        <v>0</v>
      </c>
      <c r="D73" s="6">
        <v>0</v>
      </c>
      <c r="E73" s="6">
        <v>0</v>
      </c>
      <c r="F73" s="6">
        <v>0</v>
      </c>
      <c r="G73" s="2">
        <v>1524</v>
      </c>
      <c r="H73" s="2" t="s">
        <v>163</v>
      </c>
      <c r="I73" s="6">
        <v>91363177.579999998</v>
      </c>
      <c r="J73" s="6">
        <v>0</v>
      </c>
      <c r="K73" s="6">
        <v>0</v>
      </c>
      <c r="L73" s="6">
        <v>91363177.579999998</v>
      </c>
    </row>
    <row r="74" spans="1:12" x14ac:dyDescent="0.25">
      <c r="A74" s="2">
        <v>15240501</v>
      </c>
      <c r="B74" s="2" t="s">
        <v>164</v>
      </c>
      <c r="C74" s="6">
        <v>-5569180</v>
      </c>
      <c r="D74" s="6">
        <v>0</v>
      </c>
      <c r="E74" s="6">
        <v>0</v>
      </c>
      <c r="F74" s="6">
        <v>-5569180</v>
      </c>
      <c r="G74" s="2">
        <v>152405</v>
      </c>
      <c r="H74" s="2" t="s">
        <v>164</v>
      </c>
      <c r="I74" s="6">
        <v>0</v>
      </c>
      <c r="J74" s="6">
        <v>0</v>
      </c>
      <c r="K74" s="6">
        <v>0</v>
      </c>
      <c r="L74" s="6">
        <v>0</v>
      </c>
    </row>
    <row r="75" spans="1:12" x14ac:dyDescent="0.25">
      <c r="A75" s="2">
        <v>15240502</v>
      </c>
      <c r="B75" s="2" t="s">
        <v>165</v>
      </c>
      <c r="C75" s="6">
        <v>5569180</v>
      </c>
      <c r="D75" s="6">
        <v>0</v>
      </c>
      <c r="E75" s="6">
        <v>0</v>
      </c>
      <c r="F75" s="6">
        <v>5569180</v>
      </c>
      <c r="G75" s="2">
        <v>15240501</v>
      </c>
      <c r="H75" s="2" t="s">
        <v>164</v>
      </c>
      <c r="I75" s="6">
        <v>-5569180</v>
      </c>
      <c r="J75" s="6">
        <v>0</v>
      </c>
      <c r="K75" s="6">
        <v>0</v>
      </c>
      <c r="L75" s="6">
        <v>-5569180</v>
      </c>
    </row>
    <row r="76" spans="1:12" x14ac:dyDescent="0.25">
      <c r="A76" s="2">
        <v>152424</v>
      </c>
      <c r="B76" s="2" t="s">
        <v>164</v>
      </c>
      <c r="C76" s="6">
        <v>91363178</v>
      </c>
      <c r="D76" s="6">
        <v>0</v>
      </c>
      <c r="E76" s="6">
        <v>0</v>
      </c>
      <c r="F76" s="6">
        <v>91363178</v>
      </c>
      <c r="G76" s="2">
        <v>15240502</v>
      </c>
      <c r="H76" s="2" t="s">
        <v>165</v>
      </c>
      <c r="I76" s="6">
        <v>5569180</v>
      </c>
      <c r="J76" s="6">
        <v>0</v>
      </c>
      <c r="K76" s="6">
        <v>0</v>
      </c>
      <c r="L76" s="6">
        <v>5569180</v>
      </c>
    </row>
    <row r="77" spans="1:12" x14ac:dyDescent="0.25">
      <c r="A77" s="2">
        <v>152499</v>
      </c>
      <c r="B77" s="2" t="s">
        <v>161</v>
      </c>
      <c r="C77" s="6">
        <v>-0.42</v>
      </c>
      <c r="D77" s="6">
        <v>0</v>
      </c>
      <c r="E77" s="6">
        <v>0</v>
      </c>
      <c r="F77" s="6">
        <v>-0.42</v>
      </c>
      <c r="G77" s="2">
        <v>152424</v>
      </c>
      <c r="H77" s="2" t="s">
        <v>164</v>
      </c>
      <c r="I77" s="6">
        <v>91363178</v>
      </c>
      <c r="J77" s="6">
        <v>0</v>
      </c>
      <c r="K77" s="6">
        <v>0</v>
      </c>
      <c r="L77" s="6">
        <v>91363178</v>
      </c>
    </row>
    <row r="78" spans="1:12" x14ac:dyDescent="0.25">
      <c r="A78" s="2">
        <v>1528</v>
      </c>
      <c r="B78" s="2" t="s">
        <v>166</v>
      </c>
      <c r="C78" s="6">
        <v>234574692.16</v>
      </c>
      <c r="D78" s="6">
        <v>10400660</v>
      </c>
      <c r="E78" s="6">
        <v>0</v>
      </c>
      <c r="F78" s="6">
        <v>244975352.16</v>
      </c>
      <c r="G78" s="2">
        <v>152499</v>
      </c>
      <c r="H78" s="2" t="s">
        <v>161</v>
      </c>
      <c r="I78" s="6">
        <v>-0.42</v>
      </c>
      <c r="J78" s="6">
        <v>0</v>
      </c>
      <c r="K78" s="6">
        <v>0</v>
      </c>
      <c r="L78" s="6">
        <v>-0.42</v>
      </c>
    </row>
    <row r="79" spans="1:12" x14ac:dyDescent="0.25">
      <c r="A79" s="2">
        <v>152811</v>
      </c>
      <c r="B79" s="2" t="s">
        <v>167</v>
      </c>
      <c r="C79" s="6">
        <v>36737808</v>
      </c>
      <c r="D79" s="6">
        <v>0</v>
      </c>
      <c r="E79" s="6">
        <v>0</v>
      </c>
      <c r="F79" s="6">
        <v>36737808</v>
      </c>
      <c r="G79" s="2">
        <v>1528</v>
      </c>
      <c r="H79" s="2" t="s">
        <v>166</v>
      </c>
      <c r="I79" s="6">
        <v>244975352.16</v>
      </c>
      <c r="J79" s="6">
        <v>0</v>
      </c>
      <c r="K79" s="6">
        <v>0</v>
      </c>
      <c r="L79" s="6">
        <v>244975352.16</v>
      </c>
    </row>
    <row r="80" spans="1:12" x14ac:dyDescent="0.25">
      <c r="A80" s="2">
        <v>152828</v>
      </c>
      <c r="B80" s="2" t="s">
        <v>168</v>
      </c>
      <c r="C80" s="6">
        <v>197836884</v>
      </c>
      <c r="D80" s="6">
        <v>10400660</v>
      </c>
      <c r="E80" s="6">
        <v>0</v>
      </c>
      <c r="F80" s="6">
        <v>208237544</v>
      </c>
      <c r="G80" s="2">
        <v>152811</v>
      </c>
      <c r="H80" s="2" t="s">
        <v>167</v>
      </c>
      <c r="I80" s="6">
        <v>36737808</v>
      </c>
      <c r="J80" s="6">
        <v>0</v>
      </c>
      <c r="K80" s="6">
        <v>0</v>
      </c>
      <c r="L80" s="6">
        <v>36737808</v>
      </c>
    </row>
    <row r="81" spans="1:12" x14ac:dyDescent="0.25">
      <c r="A81" s="2">
        <v>152899</v>
      </c>
      <c r="B81" s="2" t="s">
        <v>161</v>
      </c>
      <c r="C81" s="6">
        <v>0.16</v>
      </c>
      <c r="D81" s="6">
        <v>0</v>
      </c>
      <c r="E81" s="6">
        <v>0</v>
      </c>
      <c r="F81" s="6">
        <v>0.16</v>
      </c>
      <c r="G81" s="2">
        <v>152828</v>
      </c>
      <c r="H81" s="2" t="s">
        <v>168</v>
      </c>
      <c r="I81" s="6">
        <v>208237544</v>
      </c>
      <c r="J81" s="6">
        <v>0</v>
      </c>
      <c r="K81" s="6">
        <v>0</v>
      </c>
      <c r="L81" s="6">
        <v>208237544</v>
      </c>
    </row>
    <row r="82" spans="1:12" x14ac:dyDescent="0.25">
      <c r="A82" s="2">
        <v>1540</v>
      </c>
      <c r="B82" s="2" t="s">
        <v>169</v>
      </c>
      <c r="C82" s="6">
        <v>157301980.81999999</v>
      </c>
      <c r="D82" s="6">
        <v>0</v>
      </c>
      <c r="E82" s="6">
        <v>0</v>
      </c>
      <c r="F82" s="6">
        <v>157301980.81999999</v>
      </c>
      <c r="G82" s="2">
        <v>152899</v>
      </c>
      <c r="H82" s="2" t="s">
        <v>161</v>
      </c>
      <c r="I82" s="6">
        <v>0.16</v>
      </c>
      <c r="J82" s="6">
        <v>0</v>
      </c>
      <c r="K82" s="6">
        <v>0</v>
      </c>
      <c r="L82" s="6">
        <v>0.16</v>
      </c>
    </row>
    <row r="83" spans="1:12" x14ac:dyDescent="0.25">
      <c r="A83" s="2">
        <v>154040</v>
      </c>
      <c r="B83" s="2" t="s">
        <v>170</v>
      </c>
      <c r="C83" s="6">
        <v>157301980</v>
      </c>
      <c r="D83" s="6">
        <v>0</v>
      </c>
      <c r="E83" s="6">
        <v>0</v>
      </c>
      <c r="F83" s="6">
        <v>157301980</v>
      </c>
      <c r="G83" s="2">
        <v>1540</v>
      </c>
      <c r="H83" s="2" t="s">
        <v>169</v>
      </c>
      <c r="I83" s="6">
        <v>157301980.81999999</v>
      </c>
      <c r="J83" s="6">
        <v>0</v>
      </c>
      <c r="K83" s="6">
        <v>0</v>
      </c>
      <c r="L83" s="6">
        <v>157301980.81999999</v>
      </c>
    </row>
    <row r="84" spans="1:12" x14ac:dyDescent="0.25">
      <c r="A84" s="2">
        <v>154099</v>
      </c>
      <c r="B84" s="2" t="s">
        <v>161</v>
      </c>
      <c r="C84" s="6">
        <v>0.82</v>
      </c>
      <c r="D84" s="6">
        <v>0</v>
      </c>
      <c r="E84" s="6">
        <v>0</v>
      </c>
      <c r="F84" s="6">
        <v>0.82</v>
      </c>
      <c r="G84" s="2">
        <v>154040</v>
      </c>
      <c r="H84" s="2" t="s">
        <v>170</v>
      </c>
      <c r="I84" s="6">
        <v>157301980</v>
      </c>
      <c r="J84" s="6">
        <v>0</v>
      </c>
      <c r="K84" s="6">
        <v>0</v>
      </c>
      <c r="L84" s="6">
        <v>157301980</v>
      </c>
    </row>
    <row r="85" spans="1:12" x14ac:dyDescent="0.25">
      <c r="A85" s="2">
        <v>1592</v>
      </c>
      <c r="B85" s="2" t="s">
        <v>171</v>
      </c>
      <c r="C85" s="6">
        <v>-1761044859.54</v>
      </c>
      <c r="D85" s="6">
        <v>0</v>
      </c>
      <c r="E85" s="6">
        <v>15468092.880000001</v>
      </c>
      <c r="F85" s="6">
        <v>-1776512952.4200001</v>
      </c>
      <c r="G85" s="2">
        <v>154099</v>
      </c>
      <c r="H85" s="2" t="s">
        <v>161</v>
      </c>
      <c r="I85" s="6">
        <v>0.82</v>
      </c>
      <c r="J85" s="6">
        <v>0</v>
      </c>
      <c r="K85" s="6">
        <v>0</v>
      </c>
      <c r="L85" s="6">
        <v>0.82</v>
      </c>
    </row>
    <row r="86" spans="1:12" x14ac:dyDescent="0.25">
      <c r="A86" s="2">
        <v>159211</v>
      </c>
      <c r="B86" s="2" t="s">
        <v>162</v>
      </c>
      <c r="C86" s="6">
        <v>-995995317.60000002</v>
      </c>
      <c r="D86" s="6">
        <v>0</v>
      </c>
      <c r="E86" s="6">
        <v>8222150.5999999996</v>
      </c>
      <c r="F86" s="6">
        <v>-1004217468.2</v>
      </c>
      <c r="G86" s="2">
        <v>1592</v>
      </c>
      <c r="H86" s="2" t="s">
        <v>171</v>
      </c>
      <c r="I86" s="6">
        <v>-1776512952.4200001</v>
      </c>
      <c r="J86" s="6">
        <v>0</v>
      </c>
      <c r="K86" s="6">
        <v>16028375.460000001</v>
      </c>
      <c r="L86" s="6">
        <v>-1792541327.8800001</v>
      </c>
    </row>
    <row r="87" spans="1:12" x14ac:dyDescent="0.25">
      <c r="A87" s="2">
        <v>159217</v>
      </c>
      <c r="B87" s="2" t="s">
        <v>163</v>
      </c>
      <c r="C87" s="6">
        <v>-65103055.780000001</v>
      </c>
      <c r="D87" s="6">
        <v>0</v>
      </c>
      <c r="E87" s="6">
        <v>265760.48</v>
      </c>
      <c r="F87" s="6">
        <v>-65368816.259999998</v>
      </c>
      <c r="G87" s="2">
        <v>159211</v>
      </c>
      <c r="H87" s="2" t="s">
        <v>162</v>
      </c>
      <c r="I87" s="6">
        <v>-1004217468.2</v>
      </c>
      <c r="J87" s="6">
        <v>0</v>
      </c>
      <c r="K87" s="6">
        <v>8222150.5999999996</v>
      </c>
      <c r="L87" s="6">
        <v>-1012439618.8</v>
      </c>
    </row>
    <row r="88" spans="1:12" x14ac:dyDescent="0.25">
      <c r="A88" s="2">
        <v>159231</v>
      </c>
      <c r="B88" s="2" t="s">
        <v>166</v>
      </c>
      <c r="C88" s="6">
        <v>-207223481.12</v>
      </c>
      <c r="D88" s="6">
        <v>0</v>
      </c>
      <c r="E88" s="6">
        <v>1889584.5</v>
      </c>
      <c r="F88" s="6">
        <v>-209113065.62</v>
      </c>
      <c r="G88" s="2">
        <v>159217</v>
      </c>
      <c r="H88" s="2" t="s">
        <v>163</v>
      </c>
      <c r="I88" s="6">
        <v>-65368816.259999998</v>
      </c>
      <c r="J88" s="6">
        <v>0</v>
      </c>
      <c r="K88" s="6">
        <v>373840.46</v>
      </c>
      <c r="L88" s="6">
        <v>-65742656.719999999</v>
      </c>
    </row>
    <row r="89" spans="1:12" x14ac:dyDescent="0.25">
      <c r="A89" s="2">
        <v>159240</v>
      </c>
      <c r="B89" s="2" t="s">
        <v>172</v>
      </c>
      <c r="C89" s="6">
        <v>-144861187.84</v>
      </c>
      <c r="D89" s="6">
        <v>0</v>
      </c>
      <c r="E89" s="6">
        <v>259183.16</v>
      </c>
      <c r="F89" s="6">
        <v>-145120371</v>
      </c>
      <c r="G89" s="2">
        <v>159231</v>
      </c>
      <c r="H89" s="2" t="s">
        <v>166</v>
      </c>
      <c r="I89" s="6">
        <v>-209113065.62</v>
      </c>
      <c r="J89" s="6">
        <v>0</v>
      </c>
      <c r="K89" s="6">
        <v>2341787.1</v>
      </c>
      <c r="L89" s="6">
        <v>-211454852.72</v>
      </c>
    </row>
    <row r="90" spans="1:12" x14ac:dyDescent="0.25">
      <c r="A90" s="2">
        <v>159280</v>
      </c>
      <c r="B90" s="2" t="s">
        <v>158</v>
      </c>
      <c r="C90" s="6">
        <v>-347861818.07999998</v>
      </c>
      <c r="D90" s="6">
        <v>0</v>
      </c>
      <c r="E90" s="6">
        <v>4831414.1399999997</v>
      </c>
      <c r="F90" s="6">
        <v>-352693232.22000003</v>
      </c>
      <c r="G90" s="2">
        <v>159240</v>
      </c>
      <c r="H90" s="2" t="s">
        <v>172</v>
      </c>
      <c r="I90" s="6">
        <v>-145120371</v>
      </c>
      <c r="J90" s="6">
        <v>0</v>
      </c>
      <c r="K90" s="6">
        <v>259183.16</v>
      </c>
      <c r="L90" s="6">
        <v>-145379554.16</v>
      </c>
    </row>
    <row r="91" spans="1:12" x14ac:dyDescent="0.25">
      <c r="A91" s="2">
        <v>159299</v>
      </c>
      <c r="B91" s="2" t="s">
        <v>161</v>
      </c>
      <c r="C91" s="6">
        <v>0.88</v>
      </c>
      <c r="D91" s="6">
        <v>0</v>
      </c>
      <c r="E91" s="6">
        <v>0</v>
      </c>
      <c r="F91" s="6">
        <v>0.88</v>
      </c>
      <c r="G91" s="2">
        <v>159280</v>
      </c>
      <c r="H91" s="2" t="s">
        <v>158</v>
      </c>
      <c r="I91" s="6">
        <v>-352693232.22000003</v>
      </c>
      <c r="J91" s="6">
        <v>0</v>
      </c>
      <c r="K91" s="6">
        <v>4831414.1399999997</v>
      </c>
      <c r="L91" s="6">
        <v>-357524646.36000001</v>
      </c>
    </row>
    <row r="92" spans="1:12" x14ac:dyDescent="0.25">
      <c r="A92" s="2">
        <v>15929901</v>
      </c>
      <c r="B92" s="2" t="s">
        <v>162</v>
      </c>
      <c r="C92" s="6">
        <v>0.88</v>
      </c>
      <c r="D92" s="6">
        <v>0</v>
      </c>
      <c r="E92" s="6">
        <v>0</v>
      </c>
      <c r="F92" s="6">
        <v>0.88</v>
      </c>
      <c r="G92" s="2">
        <v>159299</v>
      </c>
      <c r="H92" s="2" t="s">
        <v>161</v>
      </c>
      <c r="I92" s="6">
        <v>0.88</v>
      </c>
      <c r="J92" s="6">
        <v>0</v>
      </c>
      <c r="K92" s="6">
        <v>0</v>
      </c>
      <c r="L92" s="6">
        <v>0.88</v>
      </c>
    </row>
    <row r="93" spans="1:12" x14ac:dyDescent="0.25">
      <c r="A93" s="2">
        <v>16</v>
      </c>
      <c r="B93" s="2" t="s">
        <v>173</v>
      </c>
      <c r="C93" s="6">
        <v>0</v>
      </c>
      <c r="D93" s="6">
        <v>0</v>
      </c>
      <c r="E93" s="6">
        <v>0</v>
      </c>
      <c r="F93" s="6">
        <v>0</v>
      </c>
      <c r="G93" s="2">
        <v>15929901</v>
      </c>
      <c r="H93" s="2" t="s">
        <v>162</v>
      </c>
      <c r="I93" s="6">
        <v>0.88</v>
      </c>
      <c r="J93" s="6">
        <v>0</v>
      </c>
      <c r="K93" s="6">
        <v>0</v>
      </c>
      <c r="L93" s="6">
        <v>0.88</v>
      </c>
    </row>
    <row r="94" spans="1:12" x14ac:dyDescent="0.25">
      <c r="A94" s="2">
        <v>1635</v>
      </c>
      <c r="B94" s="2" t="s">
        <v>174</v>
      </c>
      <c r="C94" s="6">
        <v>45611334</v>
      </c>
      <c r="D94" s="6">
        <v>0</v>
      </c>
      <c r="E94" s="6">
        <v>0</v>
      </c>
      <c r="F94" s="6">
        <v>45611334</v>
      </c>
      <c r="G94" s="2">
        <v>16</v>
      </c>
      <c r="H94" s="2" t="s">
        <v>173</v>
      </c>
      <c r="I94" s="6">
        <v>0</v>
      </c>
      <c r="J94" s="6">
        <v>0</v>
      </c>
      <c r="K94" s="6">
        <v>0</v>
      </c>
      <c r="L94" s="6">
        <v>0</v>
      </c>
    </row>
    <row r="95" spans="1:12" x14ac:dyDescent="0.25">
      <c r="A95" s="2">
        <v>163501</v>
      </c>
      <c r="B95" s="2" t="s">
        <v>175</v>
      </c>
      <c r="C95" s="6">
        <v>45611334</v>
      </c>
      <c r="D95" s="6">
        <v>0</v>
      </c>
      <c r="E95" s="6">
        <v>0</v>
      </c>
      <c r="F95" s="6">
        <v>45611334</v>
      </c>
      <c r="G95" s="2">
        <v>1635</v>
      </c>
      <c r="H95" s="2" t="s">
        <v>174</v>
      </c>
      <c r="I95" s="6">
        <v>45611334</v>
      </c>
      <c r="J95" s="6">
        <v>0</v>
      </c>
      <c r="K95" s="6">
        <v>0</v>
      </c>
      <c r="L95" s="6">
        <v>45611334</v>
      </c>
    </row>
    <row r="96" spans="1:12" x14ac:dyDescent="0.25">
      <c r="A96" s="2">
        <v>16350101</v>
      </c>
      <c r="B96" s="2" t="s">
        <v>175</v>
      </c>
      <c r="C96" s="6">
        <v>45611334</v>
      </c>
      <c r="D96" s="6">
        <v>0</v>
      </c>
      <c r="E96" s="6">
        <v>0</v>
      </c>
      <c r="F96" s="6">
        <v>45611334</v>
      </c>
      <c r="G96" s="2">
        <v>163501</v>
      </c>
      <c r="H96" s="2" t="s">
        <v>175</v>
      </c>
      <c r="I96" s="6">
        <v>45611334</v>
      </c>
      <c r="J96" s="6">
        <v>0</v>
      </c>
      <c r="K96" s="6">
        <v>0</v>
      </c>
      <c r="L96" s="6">
        <v>45611334</v>
      </c>
    </row>
    <row r="97" spans="1:12" x14ac:dyDescent="0.25">
      <c r="A97" s="2">
        <v>1698</v>
      </c>
      <c r="B97" s="2" t="s">
        <v>176</v>
      </c>
      <c r="C97" s="6">
        <v>-45611334</v>
      </c>
      <c r="D97" s="6">
        <v>0</v>
      </c>
      <c r="E97" s="6">
        <v>0</v>
      </c>
      <c r="F97" s="6">
        <v>-45611334</v>
      </c>
      <c r="G97" s="2">
        <v>16350101</v>
      </c>
      <c r="H97" s="2" t="s">
        <v>175</v>
      </c>
      <c r="I97" s="6">
        <v>45611334</v>
      </c>
      <c r="J97" s="6">
        <v>0</v>
      </c>
      <c r="K97" s="6">
        <v>0</v>
      </c>
      <c r="L97" s="6">
        <v>45611334</v>
      </c>
    </row>
    <row r="98" spans="1:12" x14ac:dyDescent="0.25">
      <c r="A98" s="2">
        <v>169801</v>
      </c>
      <c r="B98" s="2" t="s">
        <v>177</v>
      </c>
      <c r="C98" s="6">
        <v>-45611334</v>
      </c>
      <c r="D98" s="6">
        <v>0</v>
      </c>
      <c r="E98" s="6">
        <v>0</v>
      </c>
      <c r="F98" s="6">
        <v>-45611334</v>
      </c>
      <c r="G98" s="2">
        <v>1698</v>
      </c>
      <c r="H98" s="2" t="s">
        <v>176</v>
      </c>
      <c r="I98" s="6">
        <v>-45611334</v>
      </c>
      <c r="J98" s="6">
        <v>0</v>
      </c>
      <c r="K98" s="6">
        <v>0</v>
      </c>
      <c r="L98" s="6">
        <v>-45611334</v>
      </c>
    </row>
    <row r="99" spans="1:12" x14ac:dyDescent="0.25">
      <c r="A99" s="2">
        <v>2</v>
      </c>
      <c r="B99" s="2" t="s">
        <v>2</v>
      </c>
      <c r="C99" s="6">
        <f>(C100+C107+C155+C169+C183+C186)*2</f>
        <v>-9831226414.6000004</v>
      </c>
      <c r="D99" s="6">
        <f>(D100+D107+D155+D169+D183+D186)*2</f>
        <v>2727108249.8400002</v>
      </c>
      <c r="E99" s="6">
        <f>(E100+E107+E155+E169+E183+E186)*2</f>
        <v>3936391358.8000002</v>
      </c>
      <c r="F99" s="6">
        <f>(F100+F107+F155+F169+F183+F186)*2</f>
        <v>-11040509523.559999</v>
      </c>
      <c r="G99" s="2">
        <v>169801</v>
      </c>
      <c r="H99" s="2" t="s">
        <v>177</v>
      </c>
      <c r="I99" s="6">
        <v>-45611334</v>
      </c>
      <c r="J99" s="6">
        <v>0</v>
      </c>
      <c r="K99" s="6">
        <v>0</v>
      </c>
      <c r="L99" s="6">
        <v>-45611334</v>
      </c>
    </row>
    <row r="100" spans="1:12" x14ac:dyDescent="0.25">
      <c r="A100" s="2">
        <v>22</v>
      </c>
      <c r="B100" s="2" t="s">
        <v>178</v>
      </c>
      <c r="C100" s="6">
        <v>-635081090</v>
      </c>
      <c r="D100" s="6">
        <v>438067858</v>
      </c>
      <c r="E100" s="6">
        <v>312688900.98000002</v>
      </c>
      <c r="F100" s="6">
        <v>-509702132.98000002</v>
      </c>
      <c r="G100" s="2">
        <v>2</v>
      </c>
      <c r="H100" s="2" t="s">
        <v>2</v>
      </c>
      <c r="I100" s="6">
        <f>(I101+I108+I158+I171+I184+I187)*2</f>
        <v>-11040509523.559999</v>
      </c>
      <c r="J100" s="6">
        <f>(J101+J108+J158+J171+J184+J187)*2</f>
        <v>2925222094.04</v>
      </c>
      <c r="K100" s="6">
        <f>(K101+K108+K158+K171+K184+K187)*2</f>
        <v>4440910110.0799999</v>
      </c>
      <c r="L100" s="6">
        <f>(L101+L108+L158+L171+L184+L187)*2</f>
        <v>-12556197539.6</v>
      </c>
    </row>
    <row r="101" spans="1:12" x14ac:dyDescent="0.25">
      <c r="A101" s="2">
        <v>2205</v>
      </c>
      <c r="B101" s="2" t="s">
        <v>179</v>
      </c>
      <c r="C101" s="6">
        <v>-424019784</v>
      </c>
      <c r="D101" s="6">
        <v>325087780</v>
      </c>
      <c r="E101" s="6">
        <v>219471146</v>
      </c>
      <c r="F101" s="6">
        <v>-318403150</v>
      </c>
      <c r="G101" s="2">
        <v>22</v>
      </c>
      <c r="H101" s="2" t="s">
        <v>178</v>
      </c>
      <c r="I101" s="6">
        <v>-509702132.98000002</v>
      </c>
      <c r="J101" s="6">
        <v>323033546.98000002</v>
      </c>
      <c r="K101" s="6">
        <v>803909994</v>
      </c>
      <c r="L101" s="6">
        <v>-990578580</v>
      </c>
    </row>
    <row r="102" spans="1:12" x14ac:dyDescent="0.25">
      <c r="A102" s="2">
        <v>220505</v>
      </c>
      <c r="B102" s="2" t="s">
        <v>180</v>
      </c>
      <c r="C102" s="6">
        <v>-424019784</v>
      </c>
      <c r="D102" s="6">
        <v>325087780</v>
      </c>
      <c r="E102" s="6">
        <v>219471146</v>
      </c>
      <c r="F102" s="6">
        <v>-318403150</v>
      </c>
      <c r="G102" s="2">
        <v>2205</v>
      </c>
      <c r="H102" s="2" t="s">
        <v>179</v>
      </c>
      <c r="I102" s="6">
        <v>-318403150</v>
      </c>
      <c r="J102" s="6">
        <v>137061692</v>
      </c>
      <c r="K102" s="6">
        <v>351261298</v>
      </c>
      <c r="L102" s="6">
        <v>-532602756</v>
      </c>
    </row>
    <row r="103" spans="1:12" x14ac:dyDescent="0.25">
      <c r="A103" s="2">
        <v>22050502</v>
      </c>
      <c r="B103" s="2" t="s">
        <v>180</v>
      </c>
      <c r="C103" s="6">
        <v>-424019784</v>
      </c>
      <c r="D103" s="6">
        <v>325087780</v>
      </c>
      <c r="E103" s="6">
        <v>219471146</v>
      </c>
      <c r="F103" s="6">
        <v>-318403150</v>
      </c>
      <c r="G103" s="2">
        <v>220505</v>
      </c>
      <c r="H103" s="2" t="s">
        <v>180</v>
      </c>
      <c r="I103" s="6">
        <v>-318403150</v>
      </c>
      <c r="J103" s="6">
        <v>137061692</v>
      </c>
      <c r="K103" s="6">
        <v>351261298</v>
      </c>
      <c r="L103" s="6">
        <v>-532602756</v>
      </c>
    </row>
    <row r="104" spans="1:12" x14ac:dyDescent="0.25">
      <c r="A104" s="2">
        <v>2210</v>
      </c>
      <c r="B104" s="2" t="s">
        <v>181</v>
      </c>
      <c r="C104" s="6">
        <v>-211061306</v>
      </c>
      <c r="D104" s="6">
        <v>112980078</v>
      </c>
      <c r="E104" s="6">
        <v>93217754.980000004</v>
      </c>
      <c r="F104" s="6">
        <v>-191298982.97999999</v>
      </c>
      <c r="G104" s="2">
        <v>22050502</v>
      </c>
      <c r="H104" s="2" t="s">
        <v>180</v>
      </c>
      <c r="I104" s="6">
        <v>-318403150</v>
      </c>
      <c r="J104" s="6">
        <v>137061692</v>
      </c>
      <c r="K104" s="6">
        <v>351261298</v>
      </c>
      <c r="L104" s="6">
        <v>-532602756</v>
      </c>
    </row>
    <row r="105" spans="1:12" x14ac:dyDescent="0.25">
      <c r="A105" s="2">
        <v>221001</v>
      </c>
      <c r="B105" s="2" t="s">
        <v>182</v>
      </c>
      <c r="C105" s="6">
        <v>-211061306</v>
      </c>
      <c r="D105" s="6">
        <v>112980078</v>
      </c>
      <c r="E105" s="6">
        <v>93217754.980000004</v>
      </c>
      <c r="F105" s="6">
        <v>-191298982.97999999</v>
      </c>
      <c r="G105" s="2">
        <v>2210</v>
      </c>
      <c r="H105" s="2" t="s">
        <v>181</v>
      </c>
      <c r="I105" s="6">
        <v>-191298982.97999999</v>
      </c>
      <c r="J105" s="6">
        <v>185971854.97999999</v>
      </c>
      <c r="K105" s="6">
        <v>452648696</v>
      </c>
      <c r="L105" s="6">
        <v>-457975824</v>
      </c>
    </row>
    <row r="106" spans="1:12" x14ac:dyDescent="0.25">
      <c r="A106" s="2">
        <v>22100102</v>
      </c>
      <c r="B106" s="2" t="s">
        <v>183</v>
      </c>
      <c r="C106" s="6">
        <v>-211061306</v>
      </c>
      <c r="D106" s="6">
        <v>112980078</v>
      </c>
      <c r="E106" s="6">
        <v>93217754.980000004</v>
      </c>
      <c r="F106" s="6">
        <v>-191298982.97999999</v>
      </c>
      <c r="G106" s="2">
        <v>221001</v>
      </c>
      <c r="H106" s="2" t="s">
        <v>182</v>
      </c>
      <c r="I106" s="6">
        <v>-191298982.97999999</v>
      </c>
      <c r="J106" s="6">
        <v>185971854.97999999</v>
      </c>
      <c r="K106" s="6">
        <v>452648696</v>
      </c>
      <c r="L106" s="6">
        <v>-457975824</v>
      </c>
    </row>
    <row r="107" spans="1:12" x14ac:dyDescent="0.25">
      <c r="A107" s="2">
        <v>23</v>
      </c>
      <c r="B107" s="2" t="s">
        <v>184</v>
      </c>
      <c r="C107" s="6">
        <v>-521305252</v>
      </c>
      <c r="D107" s="6">
        <v>494113900.45999998</v>
      </c>
      <c r="E107" s="6">
        <v>406872968.45999998</v>
      </c>
      <c r="F107" s="6">
        <v>-434064320</v>
      </c>
      <c r="G107" s="2">
        <v>22100102</v>
      </c>
      <c r="H107" s="2" t="s">
        <v>183</v>
      </c>
      <c r="I107" s="6">
        <v>-191298982.97999999</v>
      </c>
      <c r="J107" s="6">
        <v>185971854.97999999</v>
      </c>
      <c r="K107" s="6">
        <v>452648696</v>
      </c>
      <c r="L107" s="6">
        <v>-457975824</v>
      </c>
    </row>
    <row r="108" spans="1:12" x14ac:dyDescent="0.25">
      <c r="A108" s="2">
        <v>2335</v>
      </c>
      <c r="B108" s="2" t="s">
        <v>185</v>
      </c>
      <c r="C108" s="6">
        <v>-319738652</v>
      </c>
      <c r="D108" s="6">
        <v>258456476.46000001</v>
      </c>
      <c r="E108" s="6">
        <v>247152318.46000001</v>
      </c>
      <c r="F108" s="6">
        <v>-308434494</v>
      </c>
      <c r="G108" s="2">
        <v>23</v>
      </c>
      <c r="H108" s="2" t="s">
        <v>184</v>
      </c>
      <c r="I108" s="6">
        <v>-434064320</v>
      </c>
      <c r="J108" s="6">
        <v>438680570</v>
      </c>
      <c r="K108" s="6">
        <v>383790890</v>
      </c>
      <c r="L108" s="6">
        <v>-379174640</v>
      </c>
    </row>
    <row r="109" spans="1:12" x14ac:dyDescent="0.25">
      <c r="A109" s="2">
        <v>233570</v>
      </c>
      <c r="B109" s="2" t="s">
        <v>186</v>
      </c>
      <c r="C109" s="6">
        <v>-23792000</v>
      </c>
      <c r="D109" s="6">
        <v>0</v>
      </c>
      <c r="E109" s="6">
        <v>19664000</v>
      </c>
      <c r="F109" s="6">
        <v>-43456000</v>
      </c>
      <c r="G109" s="2">
        <v>2335</v>
      </c>
      <c r="H109" s="2" t="s">
        <v>185</v>
      </c>
      <c r="I109" s="6">
        <v>-308434494</v>
      </c>
      <c r="J109" s="6">
        <v>281782288</v>
      </c>
      <c r="K109" s="6">
        <v>254049094</v>
      </c>
      <c r="L109" s="6">
        <v>-280701300</v>
      </c>
    </row>
    <row r="110" spans="1:12" x14ac:dyDescent="0.25">
      <c r="A110" s="2">
        <v>233595</v>
      </c>
      <c r="B110" s="2" t="s">
        <v>187</v>
      </c>
      <c r="C110" s="6">
        <v>-295946652</v>
      </c>
      <c r="D110" s="6">
        <v>258456476.46000001</v>
      </c>
      <c r="E110" s="6">
        <v>227488318.46000001</v>
      </c>
      <c r="F110" s="6">
        <v>-264978494</v>
      </c>
      <c r="G110" s="2">
        <v>233570</v>
      </c>
      <c r="H110" s="2" t="s">
        <v>186</v>
      </c>
      <c r="I110" s="6">
        <v>-43456000</v>
      </c>
      <c r="J110" s="6">
        <v>36060000</v>
      </c>
      <c r="K110" s="6">
        <v>23118000</v>
      </c>
      <c r="L110" s="6">
        <v>-30514000</v>
      </c>
    </row>
    <row r="111" spans="1:12" x14ac:dyDescent="0.25">
      <c r="A111" s="2">
        <v>23359502</v>
      </c>
      <c r="B111" s="2" t="s">
        <v>187</v>
      </c>
      <c r="C111" s="6">
        <v>-280797506</v>
      </c>
      <c r="D111" s="6">
        <v>244291192.46000001</v>
      </c>
      <c r="E111" s="6">
        <v>184741182.46000001</v>
      </c>
      <c r="F111" s="6">
        <v>-221247496</v>
      </c>
      <c r="G111" s="2">
        <v>233595</v>
      </c>
      <c r="H111" s="2" t="s">
        <v>187</v>
      </c>
      <c r="I111" s="6">
        <v>-264978494</v>
      </c>
      <c r="J111" s="6">
        <v>245722288</v>
      </c>
      <c r="K111" s="6">
        <v>230931094</v>
      </c>
      <c r="L111" s="6">
        <v>-250187300</v>
      </c>
    </row>
    <row r="112" spans="1:12" x14ac:dyDescent="0.25">
      <c r="A112" s="2">
        <v>23359599</v>
      </c>
      <c r="B112" s="2" t="s">
        <v>188</v>
      </c>
      <c r="C112" s="6">
        <v>-15149146</v>
      </c>
      <c r="D112" s="6">
        <v>14165284</v>
      </c>
      <c r="E112" s="6">
        <v>42747136</v>
      </c>
      <c r="F112" s="6">
        <v>-43730998</v>
      </c>
      <c r="G112" s="2">
        <v>23359502</v>
      </c>
      <c r="H112" s="2" t="s">
        <v>187</v>
      </c>
      <c r="I112" s="6">
        <v>-221247496</v>
      </c>
      <c r="J112" s="6">
        <v>204733270</v>
      </c>
      <c r="K112" s="6">
        <v>217228986</v>
      </c>
      <c r="L112" s="6">
        <v>-233743212</v>
      </c>
    </row>
    <row r="113" spans="1:12" x14ac:dyDescent="0.25">
      <c r="A113" s="2">
        <v>2355</v>
      </c>
      <c r="B113" s="2" t="s">
        <v>189</v>
      </c>
      <c r="C113" s="6">
        <v>0</v>
      </c>
      <c r="D113" s="6">
        <v>34021330</v>
      </c>
      <c r="E113" s="6">
        <v>34021330</v>
      </c>
      <c r="F113" s="6">
        <v>0</v>
      </c>
      <c r="G113" s="2">
        <v>23359599</v>
      </c>
      <c r="H113" s="2" t="s">
        <v>188</v>
      </c>
      <c r="I113" s="6">
        <v>-43730998</v>
      </c>
      <c r="J113" s="6">
        <v>40989018</v>
      </c>
      <c r="K113" s="6">
        <v>13702108</v>
      </c>
      <c r="L113" s="6">
        <v>-16444088</v>
      </c>
    </row>
    <row r="114" spans="1:12" x14ac:dyDescent="0.25">
      <c r="A114" s="2">
        <v>235515</v>
      </c>
      <c r="B114" s="2" t="s">
        <v>190</v>
      </c>
      <c r="C114" s="6">
        <v>0</v>
      </c>
      <c r="D114" s="6">
        <v>34021330</v>
      </c>
      <c r="E114" s="6">
        <v>34021330</v>
      </c>
      <c r="F114" s="6">
        <v>0</v>
      </c>
      <c r="G114" s="2">
        <v>2355</v>
      </c>
      <c r="H114" s="2" t="s">
        <v>189</v>
      </c>
      <c r="I114" s="6">
        <v>0</v>
      </c>
      <c r="J114" s="6">
        <v>32030006</v>
      </c>
      <c r="K114" s="6">
        <v>32030006</v>
      </c>
      <c r="L114" s="6">
        <v>0</v>
      </c>
    </row>
    <row r="115" spans="1:12" x14ac:dyDescent="0.25">
      <c r="A115" s="2">
        <v>2365</v>
      </c>
      <c r="B115" s="2" t="s">
        <v>122</v>
      </c>
      <c r="C115" s="6">
        <v>-55338000</v>
      </c>
      <c r="D115" s="6">
        <v>55386206</v>
      </c>
      <c r="E115" s="6">
        <v>23156538</v>
      </c>
      <c r="F115" s="6">
        <v>-23108332</v>
      </c>
      <c r="G115" s="2">
        <v>235515</v>
      </c>
      <c r="H115" s="2" t="s">
        <v>190</v>
      </c>
      <c r="I115" s="6">
        <v>0</v>
      </c>
      <c r="J115" s="6">
        <v>32030006</v>
      </c>
      <c r="K115" s="6">
        <v>32030006</v>
      </c>
      <c r="L115" s="6">
        <v>0</v>
      </c>
    </row>
    <row r="116" spans="1:12" x14ac:dyDescent="0.25">
      <c r="A116" s="2">
        <v>236505</v>
      </c>
      <c r="B116" s="2" t="s">
        <v>191</v>
      </c>
      <c r="C116" s="6">
        <v>0</v>
      </c>
      <c r="D116" s="6">
        <v>0</v>
      </c>
      <c r="E116" s="6">
        <v>19206000</v>
      </c>
      <c r="F116" s="6">
        <v>-19206000</v>
      </c>
      <c r="G116" s="2">
        <v>2365</v>
      </c>
      <c r="H116" s="2" t="s">
        <v>122</v>
      </c>
      <c r="I116" s="6">
        <v>-23108332</v>
      </c>
      <c r="J116" s="6">
        <v>23108332</v>
      </c>
      <c r="K116" s="6">
        <v>20865544</v>
      </c>
      <c r="L116" s="6">
        <v>-20865544</v>
      </c>
    </row>
    <row r="117" spans="1:12" x14ac:dyDescent="0.25">
      <c r="A117" s="2">
        <v>236515</v>
      </c>
      <c r="B117" s="2" t="s">
        <v>192</v>
      </c>
      <c r="C117" s="6">
        <v>0</v>
      </c>
      <c r="D117" s="6">
        <v>0</v>
      </c>
      <c r="E117" s="6">
        <v>1471692</v>
      </c>
      <c r="F117" s="6">
        <v>-1471692</v>
      </c>
      <c r="G117" s="2">
        <v>236505</v>
      </c>
      <c r="H117" s="2" t="s">
        <v>191</v>
      </c>
      <c r="I117" s="6">
        <v>-19206000</v>
      </c>
      <c r="J117" s="6">
        <v>19206000</v>
      </c>
      <c r="K117" s="6">
        <v>13966000</v>
      </c>
      <c r="L117" s="6">
        <v>-13966000</v>
      </c>
    </row>
    <row r="118" spans="1:12" x14ac:dyDescent="0.25">
      <c r="A118" s="2">
        <v>23651502</v>
      </c>
      <c r="B118" s="2" t="s">
        <v>193</v>
      </c>
      <c r="C118" s="6">
        <v>0</v>
      </c>
      <c r="D118" s="6">
        <v>0</v>
      </c>
      <c r="E118" s="6">
        <v>1471692</v>
      </c>
      <c r="F118" s="6">
        <v>-1471692</v>
      </c>
      <c r="G118" s="2">
        <v>236515</v>
      </c>
      <c r="H118" s="2" t="s">
        <v>192</v>
      </c>
      <c r="I118" s="6">
        <v>-1471692</v>
      </c>
      <c r="J118" s="6">
        <v>1471692</v>
      </c>
      <c r="K118" s="6">
        <v>1454972</v>
      </c>
      <c r="L118" s="6">
        <v>-1454972</v>
      </c>
    </row>
    <row r="119" spans="1:12" x14ac:dyDescent="0.25">
      <c r="A119" s="2">
        <v>236525</v>
      </c>
      <c r="B119" s="2" t="s">
        <v>194</v>
      </c>
      <c r="C119" s="6">
        <v>0</v>
      </c>
      <c r="D119" s="6">
        <v>0</v>
      </c>
      <c r="E119" s="6">
        <v>692594</v>
      </c>
      <c r="F119" s="6">
        <v>-692594</v>
      </c>
      <c r="G119" s="2">
        <v>23651502</v>
      </c>
      <c r="H119" s="2" t="s">
        <v>193</v>
      </c>
      <c r="I119" s="6">
        <v>-1471692</v>
      </c>
      <c r="J119" s="6">
        <v>1471692</v>
      </c>
      <c r="K119" s="6">
        <v>1454972</v>
      </c>
      <c r="L119" s="6">
        <v>-1454972</v>
      </c>
    </row>
    <row r="120" spans="1:12" x14ac:dyDescent="0.25">
      <c r="A120" s="2">
        <v>23652502</v>
      </c>
      <c r="B120" s="2" t="s">
        <v>195</v>
      </c>
      <c r="C120" s="6">
        <v>0</v>
      </c>
      <c r="D120" s="6">
        <v>0</v>
      </c>
      <c r="E120" s="6">
        <v>85056</v>
      </c>
      <c r="F120" s="6">
        <v>-85056</v>
      </c>
      <c r="G120" s="2">
        <v>236525</v>
      </c>
      <c r="H120" s="2" t="s">
        <v>194</v>
      </c>
      <c r="I120" s="6">
        <v>-692594</v>
      </c>
      <c r="J120" s="6">
        <v>692594</v>
      </c>
      <c r="K120" s="6">
        <v>838818</v>
      </c>
      <c r="L120" s="6">
        <v>-838818</v>
      </c>
    </row>
    <row r="121" spans="1:12" x14ac:dyDescent="0.25">
      <c r="A121" s="2">
        <v>23652503</v>
      </c>
      <c r="B121" s="2" t="s">
        <v>196</v>
      </c>
      <c r="C121" s="6">
        <v>0</v>
      </c>
      <c r="D121" s="6">
        <v>0</v>
      </c>
      <c r="E121" s="6">
        <v>212764</v>
      </c>
      <c r="F121" s="6">
        <v>-212764</v>
      </c>
      <c r="G121" s="2">
        <v>23652502</v>
      </c>
      <c r="H121" s="2" t="s">
        <v>195</v>
      </c>
      <c r="I121" s="6">
        <v>-85056</v>
      </c>
      <c r="J121" s="6">
        <v>85056</v>
      </c>
      <c r="K121" s="6">
        <v>120036</v>
      </c>
      <c r="L121" s="6">
        <v>-120036</v>
      </c>
    </row>
    <row r="122" spans="1:12" x14ac:dyDescent="0.25">
      <c r="A122" s="2">
        <v>23652504</v>
      </c>
      <c r="B122" s="2" t="s">
        <v>197</v>
      </c>
      <c r="C122" s="6">
        <v>0</v>
      </c>
      <c r="D122" s="6">
        <v>0</v>
      </c>
      <c r="E122" s="6">
        <v>17302</v>
      </c>
      <c r="F122" s="6">
        <v>-17302</v>
      </c>
      <c r="G122" s="2">
        <v>23652503</v>
      </c>
      <c r="H122" s="2" t="s">
        <v>196</v>
      </c>
      <c r="I122" s="6">
        <v>-212764</v>
      </c>
      <c r="J122" s="6">
        <v>212764</v>
      </c>
      <c r="K122" s="6">
        <v>621340</v>
      </c>
      <c r="L122" s="6">
        <v>-621340</v>
      </c>
    </row>
    <row r="123" spans="1:12" x14ac:dyDescent="0.25">
      <c r="A123" s="2">
        <v>23652505</v>
      </c>
      <c r="B123" s="2" t="s">
        <v>198</v>
      </c>
      <c r="C123" s="6">
        <v>0</v>
      </c>
      <c r="D123" s="6">
        <v>0</v>
      </c>
      <c r="E123" s="6">
        <v>363370</v>
      </c>
      <c r="F123" s="6">
        <v>-363370</v>
      </c>
      <c r="G123" s="2">
        <v>23652504</v>
      </c>
      <c r="H123" s="2" t="s">
        <v>197</v>
      </c>
      <c r="I123" s="6">
        <v>-17302</v>
      </c>
      <c r="J123" s="6">
        <v>17302</v>
      </c>
      <c r="K123" s="6">
        <v>20468</v>
      </c>
      <c r="L123" s="6">
        <v>-20468</v>
      </c>
    </row>
    <row r="124" spans="1:12" x14ac:dyDescent="0.25">
      <c r="A124" s="2">
        <v>23652507</v>
      </c>
      <c r="B124" s="2" t="s">
        <v>199</v>
      </c>
      <c r="C124" s="6">
        <v>0</v>
      </c>
      <c r="D124" s="6">
        <v>0</v>
      </c>
      <c r="E124" s="6">
        <v>14102</v>
      </c>
      <c r="F124" s="6">
        <v>-14102</v>
      </c>
      <c r="G124" s="2">
        <v>23652505</v>
      </c>
      <c r="H124" s="2" t="s">
        <v>198</v>
      </c>
      <c r="I124" s="6">
        <v>-363370</v>
      </c>
      <c r="J124" s="6">
        <v>363370</v>
      </c>
      <c r="K124" s="6">
        <v>63000</v>
      </c>
      <c r="L124" s="6">
        <v>-63000</v>
      </c>
    </row>
    <row r="125" spans="1:12" x14ac:dyDescent="0.25">
      <c r="A125" s="2">
        <v>236530</v>
      </c>
      <c r="B125" s="2" t="s">
        <v>200</v>
      </c>
      <c r="C125" s="6">
        <v>0</v>
      </c>
      <c r="D125" s="6">
        <v>0</v>
      </c>
      <c r="E125" s="6">
        <v>434670</v>
      </c>
      <c r="F125" s="6">
        <v>-434670</v>
      </c>
      <c r="G125" s="2">
        <v>23652507</v>
      </c>
      <c r="H125" s="2" t="s">
        <v>199</v>
      </c>
      <c r="I125" s="6">
        <v>-14102</v>
      </c>
      <c r="J125" s="6">
        <v>14102</v>
      </c>
      <c r="K125" s="6">
        <v>13974</v>
      </c>
      <c r="L125" s="6">
        <v>-13974</v>
      </c>
    </row>
    <row r="126" spans="1:12" x14ac:dyDescent="0.25">
      <c r="A126" s="2">
        <v>23653001</v>
      </c>
      <c r="B126" s="2" t="s">
        <v>201</v>
      </c>
      <c r="C126" s="6">
        <v>0</v>
      </c>
      <c r="D126" s="6">
        <v>0</v>
      </c>
      <c r="E126" s="6">
        <v>434670</v>
      </c>
      <c r="F126" s="6">
        <v>-434670</v>
      </c>
      <c r="G126" s="2">
        <v>236530</v>
      </c>
      <c r="H126" s="2" t="s">
        <v>200</v>
      </c>
      <c r="I126" s="6">
        <v>-434670</v>
      </c>
      <c r="J126" s="6">
        <v>434670</v>
      </c>
      <c r="K126" s="6">
        <v>434670</v>
      </c>
      <c r="L126" s="6">
        <v>-434670</v>
      </c>
    </row>
    <row r="127" spans="1:12" x14ac:dyDescent="0.25">
      <c r="A127" s="2">
        <v>236542</v>
      </c>
      <c r="B127" s="2" t="s">
        <v>202</v>
      </c>
      <c r="C127" s="6">
        <v>0</v>
      </c>
      <c r="D127" s="6">
        <v>0</v>
      </c>
      <c r="E127" s="6">
        <v>2522</v>
      </c>
      <c r="F127" s="6">
        <v>-2522</v>
      </c>
      <c r="G127" s="2">
        <v>23653001</v>
      </c>
      <c r="H127" s="2" t="s">
        <v>201</v>
      </c>
      <c r="I127" s="6">
        <v>-434670</v>
      </c>
      <c r="J127" s="6">
        <v>434670</v>
      </c>
      <c r="K127" s="6">
        <v>434670</v>
      </c>
      <c r="L127" s="6">
        <v>-434670</v>
      </c>
    </row>
    <row r="128" spans="1:12" x14ac:dyDescent="0.25">
      <c r="A128" s="2">
        <v>236543</v>
      </c>
      <c r="B128" s="2" t="s">
        <v>203</v>
      </c>
      <c r="C128" s="6">
        <v>0</v>
      </c>
      <c r="D128" s="6">
        <v>48206</v>
      </c>
      <c r="E128" s="6">
        <v>1349060</v>
      </c>
      <c r="F128" s="6">
        <v>-1300854</v>
      </c>
      <c r="G128" s="2">
        <v>236542</v>
      </c>
      <c r="H128" s="2" t="s">
        <v>202</v>
      </c>
      <c r="I128" s="6">
        <v>-2522</v>
      </c>
      <c r="J128" s="6">
        <v>2522</v>
      </c>
      <c r="K128" s="6">
        <v>2780</v>
      </c>
      <c r="L128" s="6">
        <v>-2780</v>
      </c>
    </row>
    <row r="129" spans="1:12" x14ac:dyDescent="0.25">
      <c r="A129" s="2">
        <v>236599</v>
      </c>
      <c r="B129" s="2" t="s">
        <v>204</v>
      </c>
      <c r="C129" s="6">
        <v>-55338000</v>
      </c>
      <c r="D129" s="6">
        <v>55338000</v>
      </c>
      <c r="E129" s="6">
        <v>0</v>
      </c>
      <c r="F129" s="6">
        <v>0</v>
      </c>
      <c r="G129" s="2">
        <v>236543</v>
      </c>
      <c r="H129" s="2" t="s">
        <v>203</v>
      </c>
      <c r="I129" s="6">
        <v>-1300854</v>
      </c>
      <c r="J129" s="6">
        <v>1300854</v>
      </c>
      <c r="K129" s="6">
        <v>4168304</v>
      </c>
      <c r="L129" s="6">
        <v>-4168304</v>
      </c>
    </row>
    <row r="130" spans="1:12" x14ac:dyDescent="0.25">
      <c r="A130" s="2">
        <v>2368</v>
      </c>
      <c r="B130" s="2" t="s">
        <v>205</v>
      </c>
      <c r="C130" s="6">
        <v>0</v>
      </c>
      <c r="D130" s="6">
        <v>21288</v>
      </c>
      <c r="E130" s="6">
        <v>1370382</v>
      </c>
      <c r="F130" s="6">
        <v>-1349094</v>
      </c>
      <c r="G130" s="2">
        <v>2367</v>
      </c>
      <c r="H130" s="2" t="s">
        <v>206</v>
      </c>
      <c r="I130" s="6">
        <v>0</v>
      </c>
      <c r="J130" s="6">
        <v>0</v>
      </c>
      <c r="K130" s="6">
        <v>142500</v>
      </c>
      <c r="L130" s="6">
        <v>-142500</v>
      </c>
    </row>
    <row r="131" spans="1:12" x14ac:dyDescent="0.25">
      <c r="A131" s="2">
        <v>236802</v>
      </c>
      <c r="B131" s="2" t="s">
        <v>207</v>
      </c>
      <c r="C131" s="6">
        <v>0</v>
      </c>
      <c r="D131" s="6">
        <v>21288</v>
      </c>
      <c r="E131" s="6">
        <v>1370382</v>
      </c>
      <c r="F131" s="6">
        <v>-1349094</v>
      </c>
      <c r="G131" s="2">
        <v>236703</v>
      </c>
      <c r="H131" s="2" t="s">
        <v>208</v>
      </c>
      <c r="I131" s="6">
        <v>0</v>
      </c>
      <c r="J131" s="6">
        <v>0</v>
      </c>
      <c r="K131" s="6">
        <v>142500</v>
      </c>
      <c r="L131" s="6">
        <v>-142500</v>
      </c>
    </row>
    <row r="132" spans="1:12" x14ac:dyDescent="0.25">
      <c r="A132" s="2">
        <v>23680202</v>
      </c>
      <c r="B132" s="2" t="s">
        <v>209</v>
      </c>
      <c r="C132" s="6">
        <v>0</v>
      </c>
      <c r="D132" s="6">
        <v>0</v>
      </c>
      <c r="E132" s="6">
        <v>92314</v>
      </c>
      <c r="F132" s="6">
        <v>-92314</v>
      </c>
      <c r="G132" s="2">
        <v>23670301</v>
      </c>
      <c r="H132" s="2" t="s">
        <v>210</v>
      </c>
      <c r="I132" s="6">
        <v>0</v>
      </c>
      <c r="J132" s="6">
        <v>0</v>
      </c>
      <c r="K132" s="6">
        <v>142500</v>
      </c>
      <c r="L132" s="6">
        <v>-142500</v>
      </c>
    </row>
    <row r="133" spans="1:12" x14ac:dyDescent="0.25">
      <c r="A133" s="2">
        <v>23680203</v>
      </c>
      <c r="B133" s="2" t="s">
        <v>211</v>
      </c>
      <c r="C133" s="6">
        <v>0</v>
      </c>
      <c r="D133" s="6">
        <v>0</v>
      </c>
      <c r="E133" s="6">
        <v>237740</v>
      </c>
      <c r="F133" s="6">
        <v>-237740</v>
      </c>
      <c r="G133" s="2">
        <v>2368</v>
      </c>
      <c r="H133" s="2" t="s">
        <v>205</v>
      </c>
      <c r="I133" s="6">
        <v>-1349094</v>
      </c>
      <c r="J133" s="6">
        <v>362944</v>
      </c>
      <c r="K133" s="6">
        <v>1796746</v>
      </c>
      <c r="L133" s="6">
        <v>-2782896</v>
      </c>
    </row>
    <row r="134" spans="1:12" x14ac:dyDescent="0.25">
      <c r="A134" s="2">
        <v>23680204</v>
      </c>
      <c r="B134" s="2" t="s">
        <v>212</v>
      </c>
      <c r="C134" s="6">
        <v>0</v>
      </c>
      <c r="D134" s="6">
        <v>21288</v>
      </c>
      <c r="E134" s="6">
        <v>1028920</v>
      </c>
      <c r="F134" s="6">
        <v>-1007632</v>
      </c>
      <c r="G134" s="2">
        <v>236802</v>
      </c>
      <c r="H134" s="2" t="s">
        <v>207</v>
      </c>
      <c r="I134" s="6">
        <v>-1349094</v>
      </c>
      <c r="J134" s="6">
        <v>362944</v>
      </c>
      <c r="K134" s="6">
        <v>1796746</v>
      </c>
      <c r="L134" s="6">
        <v>-2782896</v>
      </c>
    </row>
    <row r="135" spans="1:12" x14ac:dyDescent="0.25">
      <c r="A135" s="2">
        <v>23680205</v>
      </c>
      <c r="B135" s="2" t="s">
        <v>213</v>
      </c>
      <c r="C135" s="6">
        <v>0</v>
      </c>
      <c r="D135" s="6">
        <v>0</v>
      </c>
      <c r="E135" s="6">
        <v>11408</v>
      </c>
      <c r="F135" s="6">
        <v>-11408</v>
      </c>
      <c r="G135" s="2">
        <v>23680202</v>
      </c>
      <c r="H135" s="2" t="s">
        <v>209</v>
      </c>
      <c r="I135" s="6">
        <v>-92314</v>
      </c>
      <c r="J135" s="6">
        <v>0</v>
      </c>
      <c r="K135" s="6">
        <v>691344</v>
      </c>
      <c r="L135" s="6">
        <v>-783658</v>
      </c>
    </row>
    <row r="136" spans="1:12" x14ac:dyDescent="0.25">
      <c r="A136" s="2">
        <v>2370</v>
      </c>
      <c r="B136" s="2" t="s">
        <v>214</v>
      </c>
      <c r="C136" s="6">
        <v>-91139000</v>
      </c>
      <c r="D136" s="6">
        <v>91139000</v>
      </c>
      <c r="E136" s="6">
        <v>55958800</v>
      </c>
      <c r="F136" s="6">
        <v>-55958800</v>
      </c>
      <c r="G136" s="2">
        <v>23680203</v>
      </c>
      <c r="H136" s="2" t="s">
        <v>211</v>
      </c>
      <c r="I136" s="6">
        <v>-237740</v>
      </c>
      <c r="J136" s="6">
        <v>0</v>
      </c>
      <c r="K136" s="6">
        <v>415222</v>
      </c>
      <c r="L136" s="6">
        <v>-652962</v>
      </c>
    </row>
    <row r="137" spans="1:12" x14ac:dyDescent="0.25">
      <c r="A137" s="2">
        <v>237005</v>
      </c>
      <c r="B137" s="2" t="s">
        <v>215</v>
      </c>
      <c r="C137" s="6">
        <v>-42288200</v>
      </c>
      <c r="D137" s="6">
        <v>42288200</v>
      </c>
      <c r="E137" s="6">
        <v>27930600</v>
      </c>
      <c r="F137" s="6">
        <v>-27930600</v>
      </c>
      <c r="G137" s="2">
        <v>23680204</v>
      </c>
      <c r="H137" s="2" t="s">
        <v>212</v>
      </c>
      <c r="I137" s="6">
        <v>-1007632</v>
      </c>
      <c r="J137" s="6">
        <v>362944</v>
      </c>
      <c r="K137" s="6">
        <v>674304</v>
      </c>
      <c r="L137" s="6">
        <v>-1318992</v>
      </c>
    </row>
    <row r="138" spans="1:12" x14ac:dyDescent="0.25">
      <c r="A138" s="2">
        <v>23700501</v>
      </c>
      <c r="B138" s="2" t="s">
        <v>216</v>
      </c>
      <c r="C138" s="6">
        <v>-1144200</v>
      </c>
      <c r="D138" s="6">
        <v>1144200</v>
      </c>
      <c r="E138" s="6">
        <v>1112800</v>
      </c>
      <c r="F138" s="6">
        <v>-1112800</v>
      </c>
      <c r="G138" s="2">
        <v>23680205</v>
      </c>
      <c r="H138" s="2" t="s">
        <v>213</v>
      </c>
      <c r="I138" s="6">
        <v>-11408</v>
      </c>
      <c r="J138" s="6">
        <v>0</v>
      </c>
      <c r="K138" s="6">
        <v>15876</v>
      </c>
      <c r="L138" s="6">
        <v>-27284</v>
      </c>
    </row>
    <row r="139" spans="1:12" x14ac:dyDescent="0.25">
      <c r="A139" s="2">
        <v>23700502</v>
      </c>
      <c r="B139" s="2" t="s">
        <v>217</v>
      </c>
      <c r="C139" s="6">
        <v>-22618600</v>
      </c>
      <c r="D139" s="6">
        <v>22618600</v>
      </c>
      <c r="E139" s="6">
        <v>11180600</v>
      </c>
      <c r="F139" s="6">
        <v>-11180600</v>
      </c>
      <c r="G139" s="2">
        <v>2370</v>
      </c>
      <c r="H139" s="2" t="s">
        <v>214</v>
      </c>
      <c r="I139" s="6">
        <v>-55958800</v>
      </c>
      <c r="J139" s="6">
        <v>56115200</v>
      </c>
      <c r="K139" s="6">
        <v>41890000</v>
      </c>
      <c r="L139" s="6">
        <v>-41733600</v>
      </c>
    </row>
    <row r="140" spans="1:12" x14ac:dyDescent="0.25">
      <c r="A140" s="2">
        <v>23700503</v>
      </c>
      <c r="B140" s="2" t="s">
        <v>218</v>
      </c>
      <c r="C140" s="6">
        <v>-6114400</v>
      </c>
      <c r="D140" s="6">
        <v>6114400</v>
      </c>
      <c r="E140" s="6">
        <v>6828000</v>
      </c>
      <c r="F140" s="6">
        <v>-6828000</v>
      </c>
      <c r="G140" s="2">
        <v>237005</v>
      </c>
      <c r="H140" s="2" t="s">
        <v>215</v>
      </c>
      <c r="I140" s="6">
        <v>-27930600</v>
      </c>
      <c r="J140" s="6">
        <v>27954200</v>
      </c>
      <c r="K140" s="6">
        <v>20183800</v>
      </c>
      <c r="L140" s="6">
        <v>-20160200</v>
      </c>
    </row>
    <row r="141" spans="1:12" x14ac:dyDescent="0.25">
      <c r="A141" s="2">
        <v>23700507</v>
      </c>
      <c r="B141" s="2" t="s">
        <v>219</v>
      </c>
      <c r="C141" s="6">
        <v>-6481400</v>
      </c>
      <c r="D141" s="6">
        <v>6481400</v>
      </c>
      <c r="E141" s="6">
        <v>4702600</v>
      </c>
      <c r="F141" s="6">
        <v>-4702600</v>
      </c>
      <c r="G141" s="2">
        <v>23700501</v>
      </c>
      <c r="H141" s="2" t="s">
        <v>216</v>
      </c>
      <c r="I141" s="6">
        <v>-1112800</v>
      </c>
      <c r="J141" s="6">
        <v>1112800</v>
      </c>
      <c r="K141" s="6">
        <v>1055600</v>
      </c>
      <c r="L141" s="6">
        <v>-1055600</v>
      </c>
    </row>
    <row r="142" spans="1:12" x14ac:dyDescent="0.25">
      <c r="A142" s="2">
        <v>23700508</v>
      </c>
      <c r="B142" s="2" t="s">
        <v>220</v>
      </c>
      <c r="C142" s="6">
        <v>-154800</v>
      </c>
      <c r="D142" s="6">
        <v>154800</v>
      </c>
      <c r="E142" s="6">
        <v>115800</v>
      </c>
      <c r="F142" s="6">
        <v>-115800</v>
      </c>
      <c r="G142" s="2">
        <v>23700502</v>
      </c>
      <c r="H142" s="2" t="s">
        <v>217</v>
      </c>
      <c r="I142" s="6">
        <v>-11180600</v>
      </c>
      <c r="J142" s="6">
        <v>11180800</v>
      </c>
      <c r="K142" s="6">
        <v>8945000</v>
      </c>
      <c r="L142" s="6">
        <v>-8944800</v>
      </c>
    </row>
    <row r="143" spans="1:12" x14ac:dyDescent="0.25">
      <c r="A143" s="2">
        <v>23700509</v>
      </c>
      <c r="B143" s="2" t="s">
        <v>221</v>
      </c>
      <c r="C143" s="6">
        <v>-5486400</v>
      </c>
      <c r="D143" s="6">
        <v>5486400</v>
      </c>
      <c r="E143" s="6">
        <v>3764400</v>
      </c>
      <c r="F143" s="6">
        <v>-3764400</v>
      </c>
      <c r="G143" s="2">
        <v>23700503</v>
      </c>
      <c r="H143" s="2" t="s">
        <v>218</v>
      </c>
      <c r="I143" s="6">
        <v>-6828000</v>
      </c>
      <c r="J143" s="6">
        <v>6851400</v>
      </c>
      <c r="K143" s="6">
        <v>3962200</v>
      </c>
      <c r="L143" s="6">
        <v>-3938800</v>
      </c>
    </row>
    <row r="144" spans="1:12" x14ac:dyDescent="0.25">
      <c r="A144" s="2">
        <v>23700515</v>
      </c>
      <c r="B144" s="2" t="s">
        <v>222</v>
      </c>
      <c r="C144" s="6">
        <v>-171400</v>
      </c>
      <c r="D144" s="6">
        <v>171400</v>
      </c>
      <c r="E144" s="6">
        <v>134600</v>
      </c>
      <c r="F144" s="6">
        <v>-134600</v>
      </c>
      <c r="G144" s="2">
        <v>23700507</v>
      </c>
      <c r="H144" s="2" t="s">
        <v>219</v>
      </c>
      <c r="I144" s="6">
        <v>-4702600</v>
      </c>
      <c r="J144" s="6">
        <v>4702600</v>
      </c>
      <c r="K144" s="6">
        <v>3376200</v>
      </c>
      <c r="L144" s="6">
        <v>-3376200</v>
      </c>
    </row>
    <row r="145" spans="1:12" x14ac:dyDescent="0.25">
      <c r="A145" s="2">
        <v>23700517</v>
      </c>
      <c r="B145" s="2" t="s">
        <v>223</v>
      </c>
      <c r="C145" s="6">
        <v>-117000</v>
      </c>
      <c r="D145" s="6">
        <v>117000</v>
      </c>
      <c r="E145" s="6">
        <v>91800</v>
      </c>
      <c r="F145" s="6">
        <v>-91800</v>
      </c>
      <c r="G145" s="2">
        <v>23700508</v>
      </c>
      <c r="H145" s="2" t="s">
        <v>220</v>
      </c>
      <c r="I145" s="6">
        <v>-115800</v>
      </c>
      <c r="J145" s="6">
        <v>115800</v>
      </c>
      <c r="K145" s="6">
        <v>114600</v>
      </c>
      <c r="L145" s="6">
        <v>-114600</v>
      </c>
    </row>
    <row r="146" spans="1:12" x14ac:dyDescent="0.25">
      <c r="A146" s="2">
        <v>237006</v>
      </c>
      <c r="B146" s="2" t="s">
        <v>224</v>
      </c>
      <c r="C146" s="6">
        <v>-9971800</v>
      </c>
      <c r="D146" s="6">
        <v>9971800</v>
      </c>
      <c r="E146" s="6">
        <v>7121400</v>
      </c>
      <c r="F146" s="6">
        <v>-7121400</v>
      </c>
      <c r="G146" s="2">
        <v>23700509</v>
      </c>
      <c r="H146" s="2" t="s">
        <v>221</v>
      </c>
      <c r="I146" s="6">
        <v>-3764400</v>
      </c>
      <c r="J146" s="6">
        <v>3764400</v>
      </c>
      <c r="K146" s="6">
        <v>2507600</v>
      </c>
      <c r="L146" s="6">
        <v>-2507600</v>
      </c>
    </row>
    <row r="147" spans="1:12" x14ac:dyDescent="0.25">
      <c r="A147" s="2">
        <v>23700604</v>
      </c>
      <c r="B147" s="2" t="s">
        <v>225</v>
      </c>
      <c r="C147" s="6">
        <v>-9971800</v>
      </c>
      <c r="D147" s="6">
        <v>9971800</v>
      </c>
      <c r="E147" s="6">
        <v>7121400</v>
      </c>
      <c r="F147" s="6">
        <v>-7121400</v>
      </c>
      <c r="G147" s="2">
        <v>23700515</v>
      </c>
      <c r="H147" s="2" t="s">
        <v>222</v>
      </c>
      <c r="I147" s="6">
        <v>-134600</v>
      </c>
      <c r="J147" s="6">
        <v>134600</v>
      </c>
      <c r="K147" s="6">
        <v>132600</v>
      </c>
      <c r="L147" s="6">
        <v>-132600</v>
      </c>
    </row>
    <row r="148" spans="1:12" x14ac:dyDescent="0.25">
      <c r="A148" s="2">
        <v>237010</v>
      </c>
      <c r="B148" s="2" t="s">
        <v>226</v>
      </c>
      <c r="C148" s="6">
        <v>-38879000</v>
      </c>
      <c r="D148" s="6">
        <v>38879000</v>
      </c>
      <c r="E148" s="6">
        <v>20906800</v>
      </c>
      <c r="F148" s="6">
        <v>-20906800</v>
      </c>
      <c r="G148" s="2">
        <v>23700517</v>
      </c>
      <c r="H148" s="2" t="s">
        <v>223</v>
      </c>
      <c r="I148" s="6">
        <v>-91800</v>
      </c>
      <c r="J148" s="6">
        <v>91800</v>
      </c>
      <c r="K148" s="6">
        <v>90000</v>
      </c>
      <c r="L148" s="6">
        <v>-90000</v>
      </c>
    </row>
    <row r="149" spans="1:12" x14ac:dyDescent="0.25">
      <c r="A149" s="2">
        <v>2380</v>
      </c>
      <c r="B149" s="2" t="s">
        <v>227</v>
      </c>
      <c r="C149" s="6">
        <v>-55089600</v>
      </c>
      <c r="D149" s="6">
        <v>55089600</v>
      </c>
      <c r="E149" s="6">
        <v>45213600</v>
      </c>
      <c r="F149" s="6">
        <v>-45213600</v>
      </c>
      <c r="G149" s="2">
        <v>237006</v>
      </c>
      <c r="H149" s="2" t="s">
        <v>224</v>
      </c>
      <c r="I149" s="6">
        <v>-7121400</v>
      </c>
      <c r="J149" s="6">
        <v>7201600</v>
      </c>
      <c r="K149" s="6">
        <v>5875600</v>
      </c>
      <c r="L149" s="6">
        <v>-5795400</v>
      </c>
    </row>
    <row r="150" spans="1:12" x14ac:dyDescent="0.25">
      <c r="A150" s="2">
        <v>238030</v>
      </c>
      <c r="B150" s="2" t="s">
        <v>228</v>
      </c>
      <c r="C150" s="6">
        <v>-55089600</v>
      </c>
      <c r="D150" s="6">
        <v>55089600</v>
      </c>
      <c r="E150" s="6">
        <v>45213600</v>
      </c>
      <c r="F150" s="6">
        <v>-45213600</v>
      </c>
      <c r="G150" s="2">
        <v>23700604</v>
      </c>
      <c r="H150" s="2" t="s">
        <v>225</v>
      </c>
      <c r="I150" s="6">
        <v>-7121400</v>
      </c>
      <c r="J150" s="6">
        <v>7201600</v>
      </c>
      <c r="K150" s="6">
        <v>5875600</v>
      </c>
      <c r="L150" s="6">
        <v>-5795400</v>
      </c>
    </row>
    <row r="151" spans="1:12" x14ac:dyDescent="0.25">
      <c r="A151" s="2">
        <v>23803001</v>
      </c>
      <c r="B151" s="2" t="s">
        <v>229</v>
      </c>
      <c r="C151" s="6">
        <v>-5141800</v>
      </c>
      <c r="D151" s="6">
        <v>5141800</v>
      </c>
      <c r="E151" s="6">
        <v>5469800</v>
      </c>
      <c r="F151" s="6">
        <v>-5469800</v>
      </c>
      <c r="G151" s="2">
        <v>237010</v>
      </c>
      <c r="H151" s="2" t="s">
        <v>226</v>
      </c>
      <c r="I151" s="6">
        <v>-20906800</v>
      </c>
      <c r="J151" s="6">
        <v>20959400</v>
      </c>
      <c r="K151" s="6">
        <v>15830600</v>
      </c>
      <c r="L151" s="6">
        <v>-15778000</v>
      </c>
    </row>
    <row r="152" spans="1:12" x14ac:dyDescent="0.25">
      <c r="A152" s="2">
        <v>23803002</v>
      </c>
      <c r="B152" s="2" t="s">
        <v>230</v>
      </c>
      <c r="C152" s="6">
        <v>-2696400</v>
      </c>
      <c r="D152" s="6">
        <v>2696400</v>
      </c>
      <c r="E152" s="6">
        <v>4806000</v>
      </c>
      <c r="F152" s="6">
        <v>-4806000</v>
      </c>
      <c r="G152" s="2">
        <v>2380</v>
      </c>
      <c r="H152" s="2" t="s">
        <v>227</v>
      </c>
      <c r="I152" s="6">
        <v>-45213600</v>
      </c>
      <c r="J152" s="6">
        <v>45281800</v>
      </c>
      <c r="K152" s="6">
        <v>33017000</v>
      </c>
      <c r="L152" s="6">
        <v>-32948800</v>
      </c>
    </row>
    <row r="153" spans="1:12" x14ac:dyDescent="0.25">
      <c r="A153" s="2">
        <v>23803003</v>
      </c>
      <c r="B153" s="2" t="s">
        <v>231</v>
      </c>
      <c r="C153" s="6">
        <v>-45084600</v>
      </c>
      <c r="D153" s="6">
        <v>45084600</v>
      </c>
      <c r="E153" s="6">
        <v>32916200</v>
      </c>
      <c r="F153" s="6">
        <v>-32916200</v>
      </c>
      <c r="G153" s="2">
        <v>238030</v>
      </c>
      <c r="H153" s="2" t="s">
        <v>228</v>
      </c>
      <c r="I153" s="6">
        <v>-45213600</v>
      </c>
      <c r="J153" s="6">
        <v>45281800</v>
      </c>
      <c r="K153" s="6">
        <v>33017000</v>
      </c>
      <c r="L153" s="6">
        <v>-32948800</v>
      </c>
    </row>
    <row r="154" spans="1:12" x14ac:dyDescent="0.25">
      <c r="A154" s="2">
        <v>23803006</v>
      </c>
      <c r="B154" s="2" t="s">
        <v>232</v>
      </c>
      <c r="C154" s="6">
        <v>-2166800</v>
      </c>
      <c r="D154" s="6">
        <v>2166800</v>
      </c>
      <c r="E154" s="6">
        <v>2021600</v>
      </c>
      <c r="F154" s="6">
        <v>-2021600</v>
      </c>
      <c r="G154" s="2">
        <v>23803001</v>
      </c>
      <c r="H154" s="2" t="s">
        <v>229</v>
      </c>
      <c r="I154" s="6">
        <v>-5469800</v>
      </c>
      <c r="J154" s="6">
        <v>5528600</v>
      </c>
      <c r="K154" s="6">
        <v>5038400</v>
      </c>
      <c r="L154" s="6">
        <v>-4979600</v>
      </c>
    </row>
    <row r="155" spans="1:12" x14ac:dyDescent="0.25">
      <c r="A155" s="2">
        <v>24</v>
      </c>
      <c r="B155" s="2" t="s">
        <v>233</v>
      </c>
      <c r="C155" s="6">
        <v>-53955999.18</v>
      </c>
      <c r="D155" s="6">
        <v>98412656.459999993</v>
      </c>
      <c r="E155" s="6">
        <v>27067284.960000001</v>
      </c>
      <c r="F155" s="6">
        <v>17389372.32</v>
      </c>
      <c r="G155" s="2">
        <v>23803002</v>
      </c>
      <c r="H155" s="2" t="s">
        <v>230</v>
      </c>
      <c r="I155" s="6">
        <v>-4806000</v>
      </c>
      <c r="J155" s="6">
        <v>4814400</v>
      </c>
      <c r="K155" s="6">
        <v>3460400</v>
      </c>
      <c r="L155" s="6">
        <v>-3452000</v>
      </c>
    </row>
    <row r="156" spans="1:12" x14ac:dyDescent="0.25">
      <c r="A156" s="2">
        <v>2404</v>
      </c>
      <c r="B156" s="2" t="s">
        <v>234</v>
      </c>
      <c r="C156" s="6">
        <v>-18297999.18</v>
      </c>
      <c r="D156" s="6">
        <v>0</v>
      </c>
      <c r="E156" s="6">
        <v>0</v>
      </c>
      <c r="F156" s="6">
        <v>-18297999.18</v>
      </c>
      <c r="G156" s="2">
        <v>23803003</v>
      </c>
      <c r="H156" s="2" t="s">
        <v>231</v>
      </c>
      <c r="I156" s="6">
        <v>-32916200</v>
      </c>
      <c r="J156" s="6">
        <v>32917200</v>
      </c>
      <c r="K156" s="6">
        <v>22594800</v>
      </c>
      <c r="L156" s="6">
        <v>-22593800</v>
      </c>
    </row>
    <row r="157" spans="1:12" x14ac:dyDescent="0.25">
      <c r="A157" s="2">
        <v>240405</v>
      </c>
      <c r="B157" s="2" t="s">
        <v>235</v>
      </c>
      <c r="C157" s="6">
        <v>-18297999.18</v>
      </c>
      <c r="D157" s="6">
        <v>0</v>
      </c>
      <c r="E157" s="6">
        <v>0</v>
      </c>
      <c r="F157" s="6">
        <v>-18297999.18</v>
      </c>
      <c r="G157" s="2">
        <v>23803006</v>
      </c>
      <c r="H157" s="2" t="s">
        <v>232</v>
      </c>
      <c r="I157" s="6">
        <v>-2021600</v>
      </c>
      <c r="J157" s="6">
        <v>2021600</v>
      </c>
      <c r="K157" s="6">
        <v>1923400</v>
      </c>
      <c r="L157" s="6">
        <v>-1923400</v>
      </c>
    </row>
    <row r="158" spans="1:12" x14ac:dyDescent="0.25">
      <c r="A158" s="2">
        <v>2408</v>
      </c>
      <c r="B158" s="2" t="s">
        <v>236</v>
      </c>
      <c r="C158" s="6">
        <v>-19604000</v>
      </c>
      <c r="D158" s="6">
        <v>82358656.459999993</v>
      </c>
      <c r="E158" s="6">
        <v>27067284.960000001</v>
      </c>
      <c r="F158" s="6">
        <v>35687371.5</v>
      </c>
      <c r="G158" s="2">
        <v>24</v>
      </c>
      <c r="H158" s="2" t="s">
        <v>233</v>
      </c>
      <c r="I158" s="6">
        <v>17389372.32</v>
      </c>
      <c r="J158" s="6">
        <v>93600996</v>
      </c>
      <c r="K158" s="6">
        <v>67287844</v>
      </c>
      <c r="L158" s="6">
        <v>43702524.32</v>
      </c>
    </row>
    <row r="159" spans="1:12" x14ac:dyDescent="0.25">
      <c r="A159" s="2">
        <v>240801</v>
      </c>
      <c r="B159" s="2" t="s">
        <v>237</v>
      </c>
      <c r="C159" s="6">
        <v>0</v>
      </c>
      <c r="D159" s="6">
        <v>62754656.460000001</v>
      </c>
      <c r="E159" s="6">
        <v>27067284.960000001</v>
      </c>
      <c r="F159" s="6">
        <v>35687371.5</v>
      </c>
      <c r="G159" s="2">
        <v>2404</v>
      </c>
      <c r="H159" s="2" t="s">
        <v>234</v>
      </c>
      <c r="I159" s="6">
        <v>-18297999.18</v>
      </c>
      <c r="J159" s="6">
        <v>0</v>
      </c>
      <c r="K159" s="6">
        <v>0</v>
      </c>
      <c r="L159" s="6">
        <v>-18297999.18</v>
      </c>
    </row>
    <row r="160" spans="1:12" x14ac:dyDescent="0.25">
      <c r="A160" s="2">
        <v>24080115</v>
      </c>
      <c r="B160" s="2" t="s">
        <v>238</v>
      </c>
      <c r="C160" s="6">
        <v>0</v>
      </c>
      <c r="D160" s="6">
        <v>378686</v>
      </c>
      <c r="E160" s="6">
        <v>0</v>
      </c>
      <c r="F160" s="6">
        <v>378686</v>
      </c>
      <c r="G160" s="2">
        <v>240405</v>
      </c>
      <c r="H160" s="2" t="s">
        <v>235</v>
      </c>
      <c r="I160" s="6">
        <v>-18297999.18</v>
      </c>
      <c r="J160" s="6">
        <v>0</v>
      </c>
      <c r="K160" s="6">
        <v>0</v>
      </c>
      <c r="L160" s="6">
        <v>-18297999.18</v>
      </c>
    </row>
    <row r="161" spans="1:12" x14ac:dyDescent="0.25">
      <c r="A161" s="2">
        <v>24080116</v>
      </c>
      <c r="B161" s="2" t="s">
        <v>239</v>
      </c>
      <c r="C161" s="6">
        <v>0</v>
      </c>
      <c r="D161" s="6">
        <v>33800958.460000001</v>
      </c>
      <c r="E161" s="6">
        <v>0</v>
      </c>
      <c r="F161" s="6">
        <v>33800958.460000001</v>
      </c>
      <c r="G161" s="2">
        <v>2408</v>
      </c>
      <c r="H161" s="2" t="s">
        <v>236</v>
      </c>
      <c r="I161" s="6">
        <v>35687371.5</v>
      </c>
      <c r="J161" s="6">
        <v>93600996</v>
      </c>
      <c r="K161" s="6">
        <v>62867844</v>
      </c>
      <c r="L161" s="6">
        <v>66420523.5</v>
      </c>
    </row>
    <row r="162" spans="1:12" x14ac:dyDescent="0.25">
      <c r="A162" s="2">
        <v>24080117</v>
      </c>
      <c r="B162" s="2" t="s">
        <v>240</v>
      </c>
      <c r="C162" s="6">
        <v>0</v>
      </c>
      <c r="D162" s="6">
        <v>8804612</v>
      </c>
      <c r="E162" s="6">
        <v>0</v>
      </c>
      <c r="F162" s="6">
        <v>8804612</v>
      </c>
      <c r="G162" s="2">
        <v>240801</v>
      </c>
      <c r="H162" s="2" t="s">
        <v>237</v>
      </c>
      <c r="I162" s="6">
        <v>35687371.5</v>
      </c>
      <c r="J162" s="6">
        <v>93600996</v>
      </c>
      <c r="K162" s="6">
        <v>62867844</v>
      </c>
      <c r="L162" s="6">
        <v>66420523.5</v>
      </c>
    </row>
    <row r="163" spans="1:12" x14ac:dyDescent="0.25">
      <c r="A163" s="2">
        <v>24080118</v>
      </c>
      <c r="B163" s="2" t="s">
        <v>241</v>
      </c>
      <c r="C163" s="6">
        <v>0</v>
      </c>
      <c r="D163" s="6">
        <v>19664000</v>
      </c>
      <c r="E163" s="6">
        <v>0</v>
      </c>
      <c r="F163" s="6">
        <v>19664000</v>
      </c>
      <c r="G163" s="2">
        <v>24080115</v>
      </c>
      <c r="H163" s="2" t="s">
        <v>238</v>
      </c>
      <c r="I163" s="6">
        <v>378686</v>
      </c>
      <c r="J163" s="6">
        <v>456968</v>
      </c>
      <c r="K163" s="6">
        <v>0</v>
      </c>
      <c r="L163" s="6">
        <v>835654</v>
      </c>
    </row>
    <row r="164" spans="1:12" x14ac:dyDescent="0.25">
      <c r="A164" s="2">
        <v>24080119</v>
      </c>
      <c r="B164" s="2" t="s">
        <v>242</v>
      </c>
      <c r="C164" s="6">
        <v>0</v>
      </c>
      <c r="D164" s="6">
        <v>106400</v>
      </c>
      <c r="E164" s="6">
        <v>26788600.960000001</v>
      </c>
      <c r="F164" s="6">
        <v>-26682200.960000001</v>
      </c>
      <c r="G164" s="2">
        <v>24080116</v>
      </c>
      <c r="H164" s="2" t="s">
        <v>239</v>
      </c>
      <c r="I164" s="6">
        <v>33800958.460000001</v>
      </c>
      <c r="J164" s="6">
        <v>55588052</v>
      </c>
      <c r="K164" s="6">
        <v>0</v>
      </c>
      <c r="L164" s="6">
        <v>89389010.459999993</v>
      </c>
    </row>
    <row r="165" spans="1:12" x14ac:dyDescent="0.25">
      <c r="A165" s="2">
        <v>24080120</v>
      </c>
      <c r="B165" s="2" t="s">
        <v>243</v>
      </c>
      <c r="C165" s="6">
        <v>0</v>
      </c>
      <c r="D165" s="6">
        <v>0</v>
      </c>
      <c r="E165" s="6">
        <v>278684</v>
      </c>
      <c r="F165" s="6">
        <v>-278684</v>
      </c>
      <c r="G165" s="2">
        <v>24080117</v>
      </c>
      <c r="H165" s="2" t="s">
        <v>240</v>
      </c>
      <c r="I165" s="6">
        <v>8804612</v>
      </c>
      <c r="J165" s="6">
        <v>14323976</v>
      </c>
      <c r="K165" s="6">
        <v>0</v>
      </c>
      <c r="L165" s="6">
        <v>23128588</v>
      </c>
    </row>
    <row r="166" spans="1:12" x14ac:dyDescent="0.25">
      <c r="A166" s="2">
        <v>240816</v>
      </c>
      <c r="B166" s="2" t="s">
        <v>237</v>
      </c>
      <c r="C166" s="6">
        <v>-19604000</v>
      </c>
      <c r="D166" s="6">
        <v>19604000</v>
      </c>
      <c r="E166" s="6">
        <v>0</v>
      </c>
      <c r="F166" s="6">
        <v>0</v>
      </c>
      <c r="G166" s="2">
        <v>24080118</v>
      </c>
      <c r="H166" s="2" t="s">
        <v>241</v>
      </c>
      <c r="I166" s="6">
        <v>19664000</v>
      </c>
      <c r="J166" s="6">
        <v>23118000</v>
      </c>
      <c r="K166" s="6">
        <v>0</v>
      </c>
      <c r="L166" s="6">
        <v>42782000</v>
      </c>
    </row>
    <row r="167" spans="1:12" x14ac:dyDescent="0.25">
      <c r="A167" s="2">
        <v>2412</v>
      </c>
      <c r="B167" s="2" t="s">
        <v>244</v>
      </c>
      <c r="C167" s="6">
        <v>-16054000</v>
      </c>
      <c r="D167" s="6">
        <v>16054000</v>
      </c>
      <c r="E167" s="6">
        <v>0</v>
      </c>
      <c r="F167" s="6">
        <v>0</v>
      </c>
      <c r="G167" s="2">
        <v>24080119</v>
      </c>
      <c r="H167" s="2" t="s">
        <v>242</v>
      </c>
      <c r="I167" s="6">
        <v>-26682200.960000001</v>
      </c>
      <c r="J167" s="6">
        <v>114000</v>
      </c>
      <c r="K167" s="6">
        <v>62653868</v>
      </c>
      <c r="L167" s="6">
        <v>-89222068.959999993</v>
      </c>
    </row>
    <row r="168" spans="1:12" x14ac:dyDescent="0.25">
      <c r="A168" s="2">
        <v>241205</v>
      </c>
      <c r="B168" s="2" t="s">
        <v>245</v>
      </c>
      <c r="C168" s="6">
        <v>-16054000</v>
      </c>
      <c r="D168" s="6">
        <v>16054000</v>
      </c>
      <c r="E168" s="6">
        <v>0</v>
      </c>
      <c r="F168" s="6">
        <v>0</v>
      </c>
      <c r="G168" s="2">
        <v>24080120</v>
      </c>
      <c r="H168" s="2" t="s">
        <v>243</v>
      </c>
      <c r="I168" s="6">
        <v>-278684</v>
      </c>
      <c r="J168" s="6">
        <v>0</v>
      </c>
      <c r="K168" s="6">
        <v>213976</v>
      </c>
      <c r="L168" s="6">
        <v>-492660</v>
      </c>
    </row>
    <row r="169" spans="1:12" x14ac:dyDescent="0.25">
      <c r="A169" s="2">
        <v>25</v>
      </c>
      <c r="B169" s="2" t="s">
        <v>246</v>
      </c>
      <c r="C169" s="6">
        <v>-467761947.30000001</v>
      </c>
      <c r="D169" s="6">
        <v>308176810</v>
      </c>
      <c r="E169" s="6">
        <v>353999492</v>
      </c>
      <c r="F169" s="6">
        <v>-513584629.30000001</v>
      </c>
      <c r="G169" s="2">
        <v>2412</v>
      </c>
      <c r="H169" s="2" t="s">
        <v>244</v>
      </c>
      <c r="I169" s="6">
        <v>0</v>
      </c>
      <c r="J169" s="6">
        <v>0</v>
      </c>
      <c r="K169" s="6">
        <v>4420000</v>
      </c>
      <c r="L169" s="6">
        <v>-4420000</v>
      </c>
    </row>
    <row r="170" spans="1:12" x14ac:dyDescent="0.25">
      <c r="A170" s="2">
        <v>2505</v>
      </c>
      <c r="B170" s="2" t="s">
        <v>247</v>
      </c>
      <c r="C170" s="6">
        <v>0</v>
      </c>
      <c r="D170" s="6">
        <v>270786758</v>
      </c>
      <c r="E170" s="6">
        <v>270786758</v>
      </c>
      <c r="F170" s="6">
        <v>0</v>
      </c>
      <c r="G170" s="2">
        <v>241205</v>
      </c>
      <c r="H170" s="2" t="s">
        <v>245</v>
      </c>
      <c r="I170" s="6">
        <v>0</v>
      </c>
      <c r="J170" s="6">
        <v>0</v>
      </c>
      <c r="K170" s="6">
        <v>4420000</v>
      </c>
      <c r="L170" s="6">
        <v>-4420000</v>
      </c>
    </row>
    <row r="171" spans="1:12" x14ac:dyDescent="0.25">
      <c r="A171" s="2">
        <v>250501</v>
      </c>
      <c r="B171" s="2" t="s">
        <v>247</v>
      </c>
      <c r="C171" s="6">
        <v>0</v>
      </c>
      <c r="D171" s="6">
        <v>270786758</v>
      </c>
      <c r="E171" s="6">
        <v>270786758</v>
      </c>
      <c r="F171" s="6">
        <v>0</v>
      </c>
      <c r="G171" s="2">
        <v>25</v>
      </c>
      <c r="H171" s="2" t="s">
        <v>246</v>
      </c>
      <c r="I171" s="6">
        <v>-513584629.30000001</v>
      </c>
      <c r="J171" s="6">
        <v>423668170</v>
      </c>
      <c r="K171" s="6">
        <v>234707846</v>
      </c>
      <c r="L171" s="6">
        <v>-324624305.30000001</v>
      </c>
    </row>
    <row r="172" spans="1:12" x14ac:dyDescent="0.25">
      <c r="A172" s="2">
        <v>2510</v>
      </c>
      <c r="B172" s="2" t="s">
        <v>248</v>
      </c>
      <c r="C172" s="6">
        <v>-234646846</v>
      </c>
      <c r="D172" s="6">
        <v>0</v>
      </c>
      <c r="E172" s="6">
        <v>0</v>
      </c>
      <c r="F172" s="6">
        <v>-234646846</v>
      </c>
      <c r="G172" s="2">
        <v>2505</v>
      </c>
      <c r="H172" s="2" t="s">
        <v>247</v>
      </c>
      <c r="I172" s="6">
        <v>0</v>
      </c>
      <c r="J172" s="6">
        <v>189021324</v>
      </c>
      <c r="K172" s="6">
        <v>189021324</v>
      </c>
      <c r="L172" s="6">
        <v>0</v>
      </c>
    </row>
    <row r="173" spans="1:12" x14ac:dyDescent="0.25">
      <c r="A173" s="2">
        <v>251005</v>
      </c>
      <c r="B173" s="2" t="s">
        <v>249</v>
      </c>
      <c r="C173" s="6">
        <v>-234646846</v>
      </c>
      <c r="D173" s="6">
        <v>0</v>
      </c>
      <c r="E173" s="6">
        <v>0</v>
      </c>
      <c r="F173" s="6">
        <v>-234646846</v>
      </c>
      <c r="G173" s="2">
        <v>250501</v>
      </c>
      <c r="H173" s="2" t="s">
        <v>247</v>
      </c>
      <c r="I173" s="6">
        <v>0</v>
      </c>
      <c r="J173" s="6">
        <v>189021324</v>
      </c>
      <c r="K173" s="6">
        <v>189021324</v>
      </c>
      <c r="L173" s="6">
        <v>0</v>
      </c>
    </row>
    <row r="174" spans="1:12" x14ac:dyDescent="0.25">
      <c r="A174" s="2">
        <v>2515</v>
      </c>
      <c r="B174" s="2" t="s">
        <v>250</v>
      </c>
      <c r="C174" s="6">
        <v>-28148528</v>
      </c>
      <c r="D174" s="6">
        <v>28148528</v>
      </c>
      <c r="E174" s="6">
        <v>0</v>
      </c>
      <c r="F174" s="6">
        <v>0</v>
      </c>
      <c r="G174" s="2">
        <v>2510</v>
      </c>
      <c r="H174" s="2" t="s">
        <v>248</v>
      </c>
      <c r="I174" s="6">
        <v>-234646846</v>
      </c>
      <c r="J174" s="6">
        <v>234646846</v>
      </c>
      <c r="K174" s="6">
        <v>0</v>
      </c>
      <c r="L174" s="6">
        <v>0</v>
      </c>
    </row>
    <row r="175" spans="1:12" x14ac:dyDescent="0.25">
      <c r="A175" s="2">
        <v>251501</v>
      </c>
      <c r="B175" s="2" t="s">
        <v>250</v>
      </c>
      <c r="C175" s="6">
        <v>-28148528</v>
      </c>
      <c r="D175" s="6">
        <v>28148528</v>
      </c>
      <c r="E175" s="6">
        <v>0</v>
      </c>
      <c r="F175" s="6">
        <v>0</v>
      </c>
      <c r="G175" s="2">
        <v>251005</v>
      </c>
      <c r="H175" s="2" t="s">
        <v>249</v>
      </c>
      <c r="I175" s="6">
        <v>-234646846</v>
      </c>
      <c r="J175" s="6">
        <v>210195762</v>
      </c>
      <c r="K175" s="6">
        <v>0</v>
      </c>
      <c r="L175" s="6">
        <v>-24451084</v>
      </c>
    </row>
    <row r="176" spans="1:12" x14ac:dyDescent="0.25">
      <c r="A176" s="2">
        <v>2525</v>
      </c>
      <c r="B176" s="2" t="s">
        <v>251</v>
      </c>
      <c r="C176" s="6">
        <v>-204966573.30000001</v>
      </c>
      <c r="D176" s="6">
        <v>9241524</v>
      </c>
      <c r="E176" s="6">
        <v>0</v>
      </c>
      <c r="F176" s="6">
        <v>-195725049.30000001</v>
      </c>
      <c r="G176" s="2">
        <v>251010</v>
      </c>
      <c r="H176" s="2" t="s">
        <v>252</v>
      </c>
      <c r="I176" s="6">
        <v>0</v>
      </c>
      <c r="J176" s="6">
        <v>24451084</v>
      </c>
      <c r="K176" s="6">
        <v>0</v>
      </c>
      <c r="L176" s="6">
        <v>24451084</v>
      </c>
    </row>
    <row r="177" spans="1:12" x14ac:dyDescent="0.25">
      <c r="A177" s="2">
        <v>252501</v>
      </c>
      <c r="B177" s="2" t="s">
        <v>253</v>
      </c>
      <c r="C177" s="6">
        <v>-204966573.30000001</v>
      </c>
      <c r="D177" s="6">
        <v>9241524</v>
      </c>
      <c r="E177" s="6">
        <v>0</v>
      </c>
      <c r="F177" s="6">
        <v>-195725049.30000001</v>
      </c>
      <c r="G177" s="2">
        <v>2525</v>
      </c>
      <c r="H177" s="2" t="s">
        <v>251</v>
      </c>
      <c r="I177" s="6">
        <v>-195725049.30000001</v>
      </c>
      <c r="J177" s="6">
        <v>0</v>
      </c>
      <c r="K177" s="6">
        <v>0</v>
      </c>
      <c r="L177" s="6">
        <v>-195725049.30000001</v>
      </c>
    </row>
    <row r="178" spans="1:12" x14ac:dyDescent="0.25">
      <c r="A178" s="2">
        <v>2550</v>
      </c>
      <c r="B178" s="2" t="s">
        <v>254</v>
      </c>
      <c r="C178" s="6">
        <v>0</v>
      </c>
      <c r="D178" s="6">
        <v>0</v>
      </c>
      <c r="E178" s="6">
        <v>83212734</v>
      </c>
      <c r="F178" s="6">
        <v>-83212734</v>
      </c>
      <c r="G178" s="2">
        <v>252501</v>
      </c>
      <c r="H178" s="2" t="s">
        <v>253</v>
      </c>
      <c r="I178" s="6">
        <v>-195725049.30000001</v>
      </c>
      <c r="J178" s="6">
        <v>0</v>
      </c>
      <c r="K178" s="6">
        <v>0</v>
      </c>
      <c r="L178" s="6">
        <v>-195725049.30000001</v>
      </c>
    </row>
    <row r="179" spans="1:12" x14ac:dyDescent="0.25">
      <c r="A179" s="2">
        <v>255005</v>
      </c>
      <c r="B179" s="2" t="s">
        <v>255</v>
      </c>
      <c r="C179" s="6">
        <v>0</v>
      </c>
      <c r="D179" s="6">
        <v>0</v>
      </c>
      <c r="E179" s="6">
        <v>32708678</v>
      </c>
      <c r="F179" s="6">
        <v>-32708678</v>
      </c>
      <c r="G179" s="2">
        <v>2550</v>
      </c>
      <c r="H179" s="2" t="s">
        <v>254</v>
      </c>
      <c r="I179" s="6">
        <v>-83212734</v>
      </c>
      <c r="J179" s="6">
        <v>0</v>
      </c>
      <c r="K179" s="6">
        <v>45686522</v>
      </c>
      <c r="L179" s="6">
        <v>-128899256</v>
      </c>
    </row>
    <row r="180" spans="1:12" x14ac:dyDescent="0.25">
      <c r="A180" s="2">
        <v>255010</v>
      </c>
      <c r="B180" s="2" t="s">
        <v>256</v>
      </c>
      <c r="C180" s="6">
        <v>0</v>
      </c>
      <c r="D180" s="6">
        <v>0</v>
      </c>
      <c r="E180" s="6">
        <v>327048</v>
      </c>
      <c r="F180" s="6">
        <v>-327048</v>
      </c>
      <c r="G180" s="2">
        <v>255005</v>
      </c>
      <c r="H180" s="2" t="s">
        <v>255</v>
      </c>
      <c r="I180" s="6">
        <v>-32708678</v>
      </c>
      <c r="J180" s="6">
        <v>0</v>
      </c>
      <c r="K180" s="6">
        <v>17763696</v>
      </c>
      <c r="L180" s="6">
        <v>-50472374</v>
      </c>
    </row>
    <row r="181" spans="1:12" x14ac:dyDescent="0.25">
      <c r="A181" s="2">
        <v>255015</v>
      </c>
      <c r="B181" s="2" t="s">
        <v>257</v>
      </c>
      <c r="C181" s="6">
        <v>0</v>
      </c>
      <c r="D181" s="6">
        <v>0</v>
      </c>
      <c r="E181" s="6">
        <v>17468330</v>
      </c>
      <c r="F181" s="6">
        <v>-17468330</v>
      </c>
      <c r="G181" s="2">
        <v>255010</v>
      </c>
      <c r="H181" s="2" t="s">
        <v>256</v>
      </c>
      <c r="I181" s="6">
        <v>-327048</v>
      </c>
      <c r="J181" s="6">
        <v>0</v>
      </c>
      <c r="K181" s="6">
        <v>177594</v>
      </c>
      <c r="L181" s="6">
        <v>-504642</v>
      </c>
    </row>
    <row r="182" spans="1:12" x14ac:dyDescent="0.25">
      <c r="A182" s="2">
        <v>255020</v>
      </c>
      <c r="B182" s="2" t="s">
        <v>258</v>
      </c>
      <c r="C182" s="6">
        <v>0</v>
      </c>
      <c r="D182" s="6">
        <v>0</v>
      </c>
      <c r="E182" s="6">
        <v>32708678</v>
      </c>
      <c r="F182" s="6">
        <v>-32708678</v>
      </c>
      <c r="G182" s="2">
        <v>255015</v>
      </c>
      <c r="H182" s="2" t="s">
        <v>257</v>
      </c>
      <c r="I182" s="6">
        <v>-17468330</v>
      </c>
      <c r="J182" s="6">
        <v>0</v>
      </c>
      <c r="K182" s="6">
        <v>9981536</v>
      </c>
      <c r="L182" s="6">
        <v>-27449866</v>
      </c>
    </row>
    <row r="183" spans="1:12" x14ac:dyDescent="0.25">
      <c r="A183" s="2">
        <v>27</v>
      </c>
      <c r="B183" s="2" t="s">
        <v>259</v>
      </c>
      <c r="C183" s="6">
        <v>-1093667644.8199999</v>
      </c>
      <c r="D183" s="6">
        <v>0</v>
      </c>
      <c r="E183" s="6">
        <v>0</v>
      </c>
      <c r="F183" s="6">
        <v>-1093667644.8199999</v>
      </c>
      <c r="G183" s="2">
        <v>255020</v>
      </c>
      <c r="H183" s="2" t="s">
        <v>258</v>
      </c>
      <c r="I183" s="6">
        <v>-32708678</v>
      </c>
      <c r="J183" s="6">
        <v>0</v>
      </c>
      <c r="K183" s="6">
        <v>17763696</v>
      </c>
      <c r="L183" s="6">
        <v>-50472374</v>
      </c>
    </row>
    <row r="184" spans="1:12" x14ac:dyDescent="0.25">
      <c r="A184" s="2">
        <v>2725</v>
      </c>
      <c r="B184" s="2" t="s">
        <v>260</v>
      </c>
      <c r="C184" s="6">
        <v>-1093667644.8199999</v>
      </c>
      <c r="D184" s="6">
        <v>0</v>
      </c>
      <c r="E184" s="6">
        <v>0</v>
      </c>
      <c r="F184" s="6">
        <v>-1093667644.8199999</v>
      </c>
      <c r="G184" s="2">
        <v>27</v>
      </c>
      <c r="H184" s="2" t="s">
        <v>259</v>
      </c>
      <c r="I184" s="6">
        <v>-1093667644.8199999</v>
      </c>
      <c r="J184" s="6">
        <v>0</v>
      </c>
      <c r="K184" s="6">
        <v>0</v>
      </c>
      <c r="L184" s="6">
        <v>-1093667644.8199999</v>
      </c>
    </row>
    <row r="185" spans="1:12" x14ac:dyDescent="0.25">
      <c r="A185" s="2">
        <v>272505</v>
      </c>
      <c r="B185" s="2" t="s">
        <v>261</v>
      </c>
      <c r="C185" s="6">
        <v>-1093667644.8199999</v>
      </c>
      <c r="D185" s="6">
        <v>0</v>
      </c>
      <c r="E185" s="6">
        <v>0</v>
      </c>
      <c r="F185" s="6">
        <v>-1093667644.8199999</v>
      </c>
      <c r="G185" s="2">
        <v>2725</v>
      </c>
      <c r="H185" s="2" t="s">
        <v>260</v>
      </c>
      <c r="I185" s="6">
        <v>-1093667644.8199999</v>
      </c>
      <c r="J185" s="6">
        <v>0</v>
      </c>
      <c r="K185" s="6">
        <v>0</v>
      </c>
      <c r="L185" s="6">
        <v>-1093667644.8199999</v>
      </c>
    </row>
    <row r="186" spans="1:12" x14ac:dyDescent="0.25">
      <c r="A186" s="2">
        <v>28</v>
      </c>
      <c r="B186" s="2" t="s">
        <v>262</v>
      </c>
      <c r="C186" s="6">
        <v>-2143841274</v>
      </c>
      <c r="D186" s="6">
        <v>24782900</v>
      </c>
      <c r="E186" s="6">
        <v>867567033</v>
      </c>
      <c r="F186" s="6">
        <v>-2986625407</v>
      </c>
      <c r="G186" s="2">
        <v>272505</v>
      </c>
      <c r="H186" s="2" t="s">
        <v>261</v>
      </c>
      <c r="I186" s="6">
        <v>-1093667644.8199999</v>
      </c>
      <c r="J186" s="6">
        <v>0</v>
      </c>
      <c r="K186" s="6">
        <v>0</v>
      </c>
      <c r="L186" s="6">
        <v>-1093667644.8199999</v>
      </c>
    </row>
    <row r="187" spans="1:12" x14ac:dyDescent="0.25">
      <c r="A187" s="2">
        <v>2805</v>
      </c>
      <c r="B187" s="2" t="s">
        <v>263</v>
      </c>
      <c r="C187" s="6">
        <v>-2142714290</v>
      </c>
      <c r="D187" s="6">
        <v>23655916</v>
      </c>
      <c r="E187" s="6">
        <v>866976313</v>
      </c>
      <c r="F187" s="6">
        <v>-2986034687</v>
      </c>
      <c r="G187" s="2">
        <v>28</v>
      </c>
      <c r="H187" s="2" t="s">
        <v>262</v>
      </c>
      <c r="I187" s="6">
        <v>-2986625407</v>
      </c>
      <c r="J187" s="6">
        <v>183627764.03999999</v>
      </c>
      <c r="K187" s="6">
        <v>730758481.03999996</v>
      </c>
      <c r="L187" s="6">
        <v>-3533756124</v>
      </c>
    </row>
    <row r="188" spans="1:12" x14ac:dyDescent="0.25">
      <c r="A188" s="2">
        <v>280501</v>
      </c>
      <c r="B188" s="2" t="s">
        <v>263</v>
      </c>
      <c r="C188" s="6">
        <v>-2142714290</v>
      </c>
      <c r="D188" s="6">
        <v>23655916</v>
      </c>
      <c r="E188" s="6">
        <v>866976313</v>
      </c>
      <c r="F188" s="6">
        <v>-2986034687</v>
      </c>
      <c r="G188" s="2">
        <v>2805</v>
      </c>
      <c r="H188" s="2" t="s">
        <v>263</v>
      </c>
      <c r="I188" s="6">
        <v>-2986034687</v>
      </c>
      <c r="J188" s="6">
        <v>183037042.03999999</v>
      </c>
      <c r="K188" s="6">
        <v>730156401.03999996</v>
      </c>
      <c r="L188" s="6">
        <v>-3533154046</v>
      </c>
    </row>
    <row r="189" spans="1:12" x14ac:dyDescent="0.25">
      <c r="A189" s="2">
        <v>2830</v>
      </c>
      <c r="B189" s="2" t="s">
        <v>264</v>
      </c>
      <c r="C189" s="6">
        <v>-1126984</v>
      </c>
      <c r="D189" s="6">
        <v>1126984</v>
      </c>
      <c r="E189" s="6">
        <v>590720</v>
      </c>
      <c r="F189" s="6">
        <v>-590720</v>
      </c>
      <c r="G189" s="2">
        <v>280501</v>
      </c>
      <c r="H189" s="2" t="s">
        <v>263</v>
      </c>
      <c r="I189" s="6">
        <v>-2986034687</v>
      </c>
      <c r="J189" s="6">
        <v>183037042.03999999</v>
      </c>
      <c r="K189" s="6">
        <v>730156401.03999996</v>
      </c>
      <c r="L189" s="6">
        <v>-3533154046</v>
      </c>
    </row>
    <row r="190" spans="1:12" x14ac:dyDescent="0.25">
      <c r="A190" s="2">
        <v>283010</v>
      </c>
      <c r="B190" s="2" t="s">
        <v>265</v>
      </c>
      <c r="C190" s="6">
        <v>-1126984</v>
      </c>
      <c r="D190" s="6">
        <v>1126984</v>
      </c>
      <c r="E190" s="6">
        <v>590720</v>
      </c>
      <c r="F190" s="6">
        <v>-590720</v>
      </c>
      <c r="G190" s="2">
        <v>2830</v>
      </c>
      <c r="H190" s="2" t="s">
        <v>264</v>
      </c>
      <c r="I190" s="6">
        <v>-590720</v>
      </c>
      <c r="J190" s="6">
        <v>590722</v>
      </c>
      <c r="K190" s="6">
        <v>602080</v>
      </c>
      <c r="L190" s="6">
        <v>-602078</v>
      </c>
    </row>
    <row r="191" spans="1:12" x14ac:dyDescent="0.25">
      <c r="A191" s="2">
        <v>3</v>
      </c>
      <c r="B191" s="2" t="s">
        <v>3</v>
      </c>
      <c r="C191" s="6">
        <f>(C192+C196+C199)*2</f>
        <v>-14173519711.08</v>
      </c>
      <c r="D191" s="6">
        <f>(D192+D196+D199)*2</f>
        <v>0</v>
      </c>
      <c r="E191" s="6">
        <f>(E192+E196+E199)*2</f>
        <v>0</v>
      </c>
      <c r="F191" s="6">
        <f>(F192+F196+F199)*2</f>
        <v>-14173519711.08</v>
      </c>
      <c r="G191" s="2">
        <v>283010</v>
      </c>
      <c r="H191" s="2" t="s">
        <v>265</v>
      </c>
      <c r="I191" s="6">
        <v>-590720</v>
      </c>
      <c r="J191" s="6">
        <v>590722</v>
      </c>
      <c r="K191" s="6">
        <v>602080</v>
      </c>
      <c r="L191" s="6">
        <v>-602078</v>
      </c>
    </row>
    <row r="192" spans="1:12" x14ac:dyDescent="0.25">
      <c r="A192" s="2">
        <v>31</v>
      </c>
      <c r="B192" s="2" t="s">
        <v>266</v>
      </c>
      <c r="C192" s="6">
        <v>-400000000</v>
      </c>
      <c r="D192" s="6">
        <v>0</v>
      </c>
      <c r="E192" s="6">
        <v>0</v>
      </c>
      <c r="F192" s="6">
        <v>-400000000</v>
      </c>
      <c r="G192" s="2">
        <v>3</v>
      </c>
      <c r="H192" s="2" t="s">
        <v>3</v>
      </c>
      <c r="I192" s="6">
        <f>(I193+I197+I200)*2</f>
        <v>-14173519711.08</v>
      </c>
      <c r="J192" s="6">
        <f>(J193+J197+J200)*2</f>
        <v>0</v>
      </c>
      <c r="K192" s="6">
        <f>(K193+K197+K200)*2</f>
        <v>0</v>
      </c>
      <c r="L192" s="6">
        <f>(L193+L197+L200)*2</f>
        <v>-14173519711.08</v>
      </c>
    </row>
    <row r="193" spans="1:12" x14ac:dyDescent="0.25">
      <c r="A193" s="2">
        <v>3105</v>
      </c>
      <c r="B193" s="2" t="s">
        <v>267</v>
      </c>
      <c r="C193" s="6">
        <v>-400000000</v>
      </c>
      <c r="D193" s="6">
        <v>0</v>
      </c>
      <c r="E193" s="6">
        <v>0</v>
      </c>
      <c r="F193" s="6">
        <v>-400000000</v>
      </c>
      <c r="G193" s="2">
        <v>31</v>
      </c>
      <c r="H193" s="2" t="s">
        <v>266</v>
      </c>
      <c r="I193" s="6">
        <v>-400000000</v>
      </c>
      <c r="J193" s="6">
        <v>0</v>
      </c>
      <c r="K193" s="6">
        <v>0</v>
      </c>
      <c r="L193" s="6">
        <v>-400000000</v>
      </c>
    </row>
    <row r="194" spans="1:12" x14ac:dyDescent="0.25">
      <c r="A194" s="2">
        <v>310505</v>
      </c>
      <c r="B194" s="2" t="s">
        <v>268</v>
      </c>
      <c r="C194" s="6">
        <v>-800000000</v>
      </c>
      <c r="D194" s="6">
        <v>0</v>
      </c>
      <c r="E194" s="6">
        <v>0</v>
      </c>
      <c r="F194" s="6">
        <v>-800000000</v>
      </c>
      <c r="G194" s="2">
        <v>3105</v>
      </c>
      <c r="H194" s="2" t="s">
        <v>267</v>
      </c>
      <c r="I194" s="6">
        <v>-400000000</v>
      </c>
      <c r="J194" s="6">
        <v>0</v>
      </c>
      <c r="K194" s="6">
        <v>0</v>
      </c>
      <c r="L194" s="6">
        <v>-400000000</v>
      </c>
    </row>
    <row r="195" spans="1:12" x14ac:dyDescent="0.25">
      <c r="A195" s="2">
        <v>310515</v>
      </c>
      <c r="B195" s="2" t="s">
        <v>269</v>
      </c>
      <c r="C195" s="6">
        <v>400000000</v>
      </c>
      <c r="D195" s="6">
        <v>0</v>
      </c>
      <c r="E195" s="6">
        <v>0</v>
      </c>
      <c r="F195" s="6">
        <v>400000000</v>
      </c>
      <c r="G195" s="2">
        <v>310505</v>
      </c>
      <c r="H195" s="2" t="s">
        <v>268</v>
      </c>
      <c r="I195" s="6">
        <v>-800000000</v>
      </c>
      <c r="J195" s="6">
        <v>0</v>
      </c>
      <c r="K195" s="6">
        <v>0</v>
      </c>
      <c r="L195" s="6">
        <v>-800000000</v>
      </c>
    </row>
    <row r="196" spans="1:12" x14ac:dyDescent="0.25">
      <c r="A196" s="2">
        <v>33</v>
      </c>
      <c r="B196" s="2" t="s">
        <v>270</v>
      </c>
      <c r="C196" s="6">
        <v>-285991528.68000001</v>
      </c>
      <c r="D196" s="6">
        <v>0</v>
      </c>
      <c r="E196" s="6">
        <v>0</v>
      </c>
      <c r="F196" s="6">
        <v>-285991528.68000001</v>
      </c>
      <c r="G196" s="2">
        <v>310515</v>
      </c>
      <c r="H196" s="2" t="s">
        <v>269</v>
      </c>
      <c r="I196" s="6">
        <v>400000000</v>
      </c>
      <c r="J196" s="6">
        <v>0</v>
      </c>
      <c r="K196" s="6">
        <v>0</v>
      </c>
      <c r="L196" s="6">
        <v>400000000</v>
      </c>
    </row>
    <row r="197" spans="1:12" x14ac:dyDescent="0.25">
      <c r="A197" s="2">
        <v>3305</v>
      </c>
      <c r="B197" s="2" t="s">
        <v>271</v>
      </c>
      <c r="C197" s="6">
        <v>-285991528.68000001</v>
      </c>
      <c r="D197" s="6">
        <v>0</v>
      </c>
      <c r="E197" s="6">
        <v>0</v>
      </c>
      <c r="F197" s="6">
        <v>-285991528.68000001</v>
      </c>
      <c r="G197" s="2">
        <v>33</v>
      </c>
      <c r="H197" s="2" t="s">
        <v>270</v>
      </c>
      <c r="I197" s="6">
        <v>-285991528.68000001</v>
      </c>
      <c r="J197" s="6">
        <v>0</v>
      </c>
      <c r="K197" s="6">
        <v>0</v>
      </c>
      <c r="L197" s="6">
        <v>-285991528.68000001</v>
      </c>
    </row>
    <row r="198" spans="1:12" x14ac:dyDescent="0.25">
      <c r="A198" s="2">
        <v>330505</v>
      </c>
      <c r="B198" s="2" t="s">
        <v>272</v>
      </c>
      <c r="C198" s="6">
        <v>-285991528.68000001</v>
      </c>
      <c r="D198" s="6">
        <v>0</v>
      </c>
      <c r="E198" s="6">
        <v>0</v>
      </c>
      <c r="F198" s="6">
        <v>-285991528.68000001</v>
      </c>
      <c r="G198" s="2">
        <v>3305</v>
      </c>
      <c r="H198" s="2" t="s">
        <v>271</v>
      </c>
      <c r="I198" s="6">
        <v>-285991528.68000001</v>
      </c>
      <c r="J198" s="6">
        <v>0</v>
      </c>
      <c r="K198" s="6">
        <v>0</v>
      </c>
      <c r="L198" s="6">
        <v>-285991528.68000001</v>
      </c>
    </row>
    <row r="199" spans="1:12" x14ac:dyDescent="0.25">
      <c r="A199" s="2">
        <v>37</v>
      </c>
      <c r="B199" s="2" t="s">
        <v>273</v>
      </c>
      <c r="C199" s="6">
        <v>-6400768326.8599997</v>
      </c>
      <c r="D199" s="6">
        <v>0</v>
      </c>
      <c r="E199" s="6">
        <v>0</v>
      </c>
      <c r="F199" s="6">
        <v>-6400768326.8599997</v>
      </c>
      <c r="G199" s="2">
        <v>330505</v>
      </c>
      <c r="H199" s="2" t="s">
        <v>272</v>
      </c>
      <c r="I199" s="6">
        <v>-285991528.68000001</v>
      </c>
      <c r="J199" s="6">
        <v>0</v>
      </c>
      <c r="K199" s="6">
        <v>0</v>
      </c>
      <c r="L199" s="6">
        <v>-285991528.68000001</v>
      </c>
    </row>
    <row r="200" spans="1:12" x14ac:dyDescent="0.25">
      <c r="A200" s="2">
        <v>3705</v>
      </c>
      <c r="B200" s="2" t="s">
        <v>274</v>
      </c>
      <c r="C200" s="6">
        <v>-5563093056.8599997</v>
      </c>
      <c r="D200" s="6">
        <v>0</v>
      </c>
      <c r="E200" s="6">
        <v>0</v>
      </c>
      <c r="F200" s="6">
        <v>-5563093056.8599997</v>
      </c>
      <c r="G200" s="2">
        <v>37</v>
      </c>
      <c r="H200" s="2" t="s">
        <v>273</v>
      </c>
      <c r="I200" s="6">
        <v>-6400768326.8599997</v>
      </c>
      <c r="J200" s="6">
        <v>0</v>
      </c>
      <c r="K200" s="6">
        <v>0</v>
      </c>
      <c r="L200" s="6">
        <v>-6400768326.8599997</v>
      </c>
    </row>
    <row r="201" spans="1:12" x14ac:dyDescent="0.25">
      <c r="A201" s="2">
        <v>3710</v>
      </c>
      <c r="B201" s="2" t="s">
        <v>293</v>
      </c>
      <c r="C201" s="6">
        <v>1720356070.8599999</v>
      </c>
      <c r="D201" s="6">
        <v>0</v>
      </c>
      <c r="E201" s="6">
        <v>0</v>
      </c>
      <c r="F201" s="6">
        <v>1720356070.8599999</v>
      </c>
      <c r="G201" s="2">
        <v>3705</v>
      </c>
      <c r="H201" s="2" t="s">
        <v>274</v>
      </c>
      <c r="I201" s="6">
        <v>-5563093056.8599997</v>
      </c>
      <c r="J201" s="6">
        <v>0</v>
      </c>
      <c r="K201" s="6">
        <v>0</v>
      </c>
      <c r="L201" s="6">
        <v>-5563093056.8599997</v>
      </c>
    </row>
    <row r="202" spans="1:12" x14ac:dyDescent="0.25">
      <c r="A202" s="2">
        <v>371001</v>
      </c>
      <c r="B202" s="2" t="s">
        <v>294</v>
      </c>
      <c r="C202" s="6">
        <v>1647272988.3599999</v>
      </c>
      <c r="D202" s="6">
        <v>0</v>
      </c>
      <c r="E202" s="6">
        <v>0</v>
      </c>
      <c r="F202" s="6">
        <v>1647272988.3599999</v>
      </c>
      <c r="G202" s="2">
        <v>370502</v>
      </c>
      <c r="H202" s="2" t="s">
        <v>275</v>
      </c>
      <c r="I202" s="6">
        <v>-39392758.299999997</v>
      </c>
      <c r="J202" s="6">
        <v>0</v>
      </c>
      <c r="K202" s="6">
        <v>0</v>
      </c>
      <c r="L202" s="6">
        <v>-39392758.299999997</v>
      </c>
    </row>
    <row r="203" spans="1:12" x14ac:dyDescent="0.25">
      <c r="A203" s="2">
        <v>371002</v>
      </c>
      <c r="B203" s="2" t="s">
        <v>295</v>
      </c>
      <c r="C203" s="6">
        <v>73083082.5</v>
      </c>
      <c r="D203" s="6">
        <v>0</v>
      </c>
      <c r="E203" s="6">
        <v>0</v>
      </c>
      <c r="F203" s="6">
        <v>73083082.5</v>
      </c>
      <c r="G203" s="2">
        <v>370503</v>
      </c>
      <c r="H203" s="2" t="s">
        <v>276</v>
      </c>
      <c r="I203" s="6">
        <v>-56414771.420000002</v>
      </c>
      <c r="J203" s="6">
        <v>0</v>
      </c>
      <c r="K203" s="6">
        <v>0</v>
      </c>
      <c r="L203" s="6">
        <v>-56414771.420000002</v>
      </c>
    </row>
    <row r="204" spans="1:12" x14ac:dyDescent="0.25">
      <c r="A204" s="2">
        <v>3711</v>
      </c>
      <c r="B204" s="2" t="s">
        <v>296</v>
      </c>
      <c r="C204" s="6">
        <v>-2558031340.8600001</v>
      </c>
      <c r="D204" s="6">
        <v>0</v>
      </c>
      <c r="E204" s="6">
        <v>0</v>
      </c>
      <c r="F204" s="6">
        <v>-2558031340.8600001</v>
      </c>
      <c r="G204" s="2">
        <v>370504</v>
      </c>
      <c r="H204" s="2" t="s">
        <v>277</v>
      </c>
      <c r="I204" s="6">
        <v>-102434490</v>
      </c>
      <c r="J204" s="6">
        <v>0</v>
      </c>
      <c r="K204" s="6">
        <v>0</v>
      </c>
      <c r="L204" s="6">
        <v>-102434490</v>
      </c>
    </row>
    <row r="205" spans="1:12" x14ac:dyDescent="0.25">
      <c r="A205" s="2">
        <v>371105</v>
      </c>
      <c r="B205" s="2" t="s">
        <v>296</v>
      </c>
      <c r="C205" s="6">
        <v>-2558031340.8600001</v>
      </c>
      <c r="D205" s="6">
        <v>0</v>
      </c>
      <c r="E205" s="6">
        <v>0</v>
      </c>
      <c r="F205" s="6">
        <v>-2558031340.8600001</v>
      </c>
      <c r="G205" s="2">
        <v>370505</v>
      </c>
      <c r="H205" s="2" t="s">
        <v>278</v>
      </c>
      <c r="I205" s="6">
        <v>-30497270.920000002</v>
      </c>
      <c r="J205" s="6">
        <v>0</v>
      </c>
      <c r="K205" s="6">
        <v>0</v>
      </c>
      <c r="L205" s="6">
        <v>-30497270.920000002</v>
      </c>
    </row>
    <row r="206" spans="1:12" x14ac:dyDescent="0.25">
      <c r="A206" s="2">
        <v>4</v>
      </c>
      <c r="B206" s="2" t="s">
        <v>73</v>
      </c>
      <c r="C206" s="6">
        <f>(C207+C217)*2</f>
        <v>0</v>
      </c>
      <c r="D206" s="6">
        <f>(D207+D217)*2</f>
        <v>1782112.2</v>
      </c>
      <c r="E206" s="6">
        <f>(E207+E217)*2</f>
        <v>1126675409.24</v>
      </c>
      <c r="F206" s="6">
        <f>(F207+F217)*2</f>
        <v>-10858079701.040001</v>
      </c>
      <c r="G206" s="2">
        <v>370506</v>
      </c>
      <c r="H206" s="2" t="s">
        <v>279</v>
      </c>
      <c r="I206" s="6">
        <v>-214528291.30000001</v>
      </c>
      <c r="J206" s="6">
        <v>0</v>
      </c>
      <c r="K206" s="6">
        <v>0</v>
      </c>
      <c r="L206" s="6">
        <v>-214528291.30000001</v>
      </c>
    </row>
    <row r="207" spans="1:12" x14ac:dyDescent="0.25">
      <c r="A207" s="2">
        <v>41</v>
      </c>
      <c r="B207" s="2" t="s">
        <v>297</v>
      </c>
      <c r="C207" s="6">
        <v>0</v>
      </c>
      <c r="D207" s="6">
        <v>891056.1</v>
      </c>
      <c r="E207" s="6">
        <v>541623634.98000002</v>
      </c>
      <c r="F207" s="6">
        <v>-5407325780.8800001</v>
      </c>
      <c r="G207" s="2">
        <v>370507</v>
      </c>
      <c r="H207" s="2" t="s">
        <v>280</v>
      </c>
      <c r="I207" s="6">
        <v>-91162208.900000006</v>
      </c>
      <c r="J207" s="6">
        <v>0</v>
      </c>
      <c r="K207" s="6">
        <v>0</v>
      </c>
      <c r="L207" s="6">
        <v>-91162208.900000006</v>
      </c>
    </row>
    <row r="208" spans="1:12" x14ac:dyDescent="0.25">
      <c r="A208" s="2">
        <v>4135</v>
      </c>
      <c r="B208" s="2" t="s">
        <v>298</v>
      </c>
      <c r="C208" s="6">
        <v>0</v>
      </c>
      <c r="D208" s="6">
        <v>331056.09999999998</v>
      </c>
      <c r="E208" s="6">
        <v>173739556.97999999</v>
      </c>
      <c r="F208" s="6">
        <v>-173408500.88</v>
      </c>
      <c r="G208" s="2">
        <v>370508</v>
      </c>
      <c r="H208" s="2" t="s">
        <v>281</v>
      </c>
      <c r="I208" s="6">
        <v>-166630515.08000001</v>
      </c>
      <c r="J208" s="6">
        <v>0</v>
      </c>
      <c r="K208" s="6">
        <v>0</v>
      </c>
      <c r="L208" s="6">
        <v>-166630515.08000001</v>
      </c>
    </row>
    <row r="209" spans="1:12" x14ac:dyDescent="0.25">
      <c r="A209" s="2">
        <v>413501</v>
      </c>
      <c r="B209" s="2" t="s">
        <v>298</v>
      </c>
      <c r="C209" s="6">
        <v>0</v>
      </c>
      <c r="D209" s="6">
        <v>166919.04000000001</v>
      </c>
      <c r="E209" s="6">
        <v>166919.04000000001</v>
      </c>
      <c r="F209" s="6">
        <v>0</v>
      </c>
      <c r="G209" s="2">
        <v>370509</v>
      </c>
      <c r="H209" s="2" t="s">
        <v>282</v>
      </c>
      <c r="I209" s="6">
        <v>-221452236</v>
      </c>
      <c r="J209" s="6">
        <v>0</v>
      </c>
      <c r="K209" s="6">
        <v>0</v>
      </c>
      <c r="L209" s="6">
        <v>-221452236</v>
      </c>
    </row>
    <row r="210" spans="1:12" x14ac:dyDescent="0.25">
      <c r="A210" s="2">
        <v>413520</v>
      </c>
      <c r="B210" s="2" t="s">
        <v>300</v>
      </c>
      <c r="C210" s="6">
        <v>0</v>
      </c>
      <c r="D210" s="6">
        <v>108497.38</v>
      </c>
      <c r="E210" s="6">
        <v>69880805.379999995</v>
      </c>
      <c r="F210" s="6">
        <v>-69772308</v>
      </c>
      <c r="G210" s="2">
        <v>370510</v>
      </c>
      <c r="H210" s="2" t="s">
        <v>283</v>
      </c>
      <c r="I210" s="6">
        <v>-62350967.020000003</v>
      </c>
      <c r="J210" s="6">
        <v>0</v>
      </c>
      <c r="K210" s="6">
        <v>0</v>
      </c>
      <c r="L210" s="6">
        <v>-62350967.020000003</v>
      </c>
    </row>
    <row r="211" spans="1:12" x14ac:dyDescent="0.25">
      <c r="A211" s="2">
        <v>413521</v>
      </c>
      <c r="B211" s="2" t="s">
        <v>302</v>
      </c>
      <c r="C211" s="6">
        <v>0</v>
      </c>
      <c r="D211" s="6">
        <v>55639.68</v>
      </c>
      <c r="E211" s="6">
        <v>103691832.56</v>
      </c>
      <c r="F211" s="6">
        <v>-103636192.88</v>
      </c>
      <c r="G211" s="2">
        <v>370511</v>
      </c>
      <c r="H211" s="2" t="s">
        <v>284</v>
      </c>
      <c r="I211" s="6">
        <v>-103461231.22</v>
      </c>
      <c r="J211" s="6">
        <v>0</v>
      </c>
      <c r="K211" s="6">
        <v>0</v>
      </c>
      <c r="L211" s="6">
        <v>-103461231.22</v>
      </c>
    </row>
    <row r="212" spans="1:12" x14ac:dyDescent="0.25">
      <c r="A212" s="2">
        <v>4155</v>
      </c>
      <c r="B212" s="2" t="s">
        <v>303</v>
      </c>
      <c r="C212" s="6">
        <v>0</v>
      </c>
      <c r="D212" s="6">
        <v>0</v>
      </c>
      <c r="E212" s="6">
        <v>367884078</v>
      </c>
      <c r="F212" s="6">
        <v>-367884078</v>
      </c>
      <c r="G212" s="2">
        <v>370512</v>
      </c>
      <c r="H212" s="2" t="s">
        <v>285</v>
      </c>
      <c r="I212" s="6">
        <v>-32373803.920000002</v>
      </c>
      <c r="J212" s="6">
        <v>0</v>
      </c>
      <c r="K212" s="6">
        <v>0</v>
      </c>
      <c r="L212" s="6">
        <v>-32373803.920000002</v>
      </c>
    </row>
    <row r="213" spans="1:12" x14ac:dyDescent="0.25">
      <c r="A213" s="2">
        <v>415590</v>
      </c>
      <c r="B213" s="2" t="s">
        <v>304</v>
      </c>
      <c r="C213" s="6">
        <v>0</v>
      </c>
      <c r="D213" s="6">
        <v>0</v>
      </c>
      <c r="E213" s="6">
        <v>367884078</v>
      </c>
      <c r="F213" s="6">
        <v>-367884078</v>
      </c>
      <c r="G213" s="2">
        <v>370513</v>
      </c>
      <c r="H213" s="2" t="s">
        <v>286</v>
      </c>
      <c r="I213" s="6">
        <v>-809910648.84000003</v>
      </c>
      <c r="J213" s="6">
        <v>0</v>
      </c>
      <c r="K213" s="6">
        <v>0</v>
      </c>
      <c r="L213" s="6">
        <v>-809910648.84000003</v>
      </c>
    </row>
    <row r="214" spans="1:12" x14ac:dyDescent="0.25">
      <c r="A214" s="2">
        <v>41559002</v>
      </c>
      <c r="B214" s="2" t="s">
        <v>304</v>
      </c>
      <c r="C214" s="6">
        <v>0</v>
      </c>
      <c r="D214" s="6">
        <v>0</v>
      </c>
      <c r="E214" s="6">
        <v>367884078</v>
      </c>
      <c r="F214" s="6">
        <v>-367884078</v>
      </c>
      <c r="G214" s="2">
        <v>370514</v>
      </c>
      <c r="H214" s="2" t="s">
        <v>287</v>
      </c>
      <c r="I214" s="6">
        <v>-503492805.69999999</v>
      </c>
      <c r="J214" s="6">
        <v>0</v>
      </c>
      <c r="K214" s="6">
        <v>0</v>
      </c>
      <c r="L214" s="6">
        <v>-503492805.69999999</v>
      </c>
    </row>
    <row r="215" spans="1:12" x14ac:dyDescent="0.25">
      <c r="A215" s="2">
        <v>4175</v>
      </c>
      <c r="B215" s="2" t="s">
        <v>305</v>
      </c>
      <c r="C215" s="6">
        <v>0</v>
      </c>
      <c r="D215" s="6">
        <v>560000</v>
      </c>
      <c r="E215" s="6">
        <v>0</v>
      </c>
      <c r="F215" s="6">
        <v>560000</v>
      </c>
      <c r="G215" s="2">
        <v>370516</v>
      </c>
      <c r="H215" s="2" t="s">
        <v>288</v>
      </c>
      <c r="I215" s="6">
        <v>-580907960.91999996</v>
      </c>
      <c r="J215" s="6">
        <v>0</v>
      </c>
      <c r="K215" s="6">
        <v>0</v>
      </c>
      <c r="L215" s="6">
        <v>-580907960.91999996</v>
      </c>
    </row>
    <row r="216" spans="1:12" x14ac:dyDescent="0.25">
      <c r="A216" s="2">
        <v>417521</v>
      </c>
      <c r="B216" s="2" t="s">
        <v>306</v>
      </c>
      <c r="C216" s="6">
        <v>0</v>
      </c>
      <c r="D216" s="6">
        <v>560000</v>
      </c>
      <c r="E216" s="6">
        <v>0</v>
      </c>
      <c r="F216" s="6">
        <v>560000</v>
      </c>
      <c r="G216" s="2">
        <v>370517</v>
      </c>
      <c r="H216" s="2" t="s">
        <v>289</v>
      </c>
      <c r="I216" s="6">
        <v>-989544015.41999996</v>
      </c>
      <c r="J216" s="6">
        <v>0</v>
      </c>
      <c r="K216" s="6">
        <v>0</v>
      </c>
      <c r="L216" s="6">
        <v>-989544015.41999996</v>
      </c>
    </row>
    <row r="217" spans="1:12" x14ac:dyDescent="0.25">
      <c r="A217" s="2">
        <v>42</v>
      </c>
      <c r="B217" s="2" t="s">
        <v>307</v>
      </c>
      <c r="C217" s="6">
        <v>0</v>
      </c>
      <c r="D217" s="6">
        <v>0</v>
      </c>
      <c r="E217" s="6">
        <v>21714069.640000001</v>
      </c>
      <c r="F217" s="6">
        <v>-21714069.640000001</v>
      </c>
      <c r="G217" s="2">
        <v>370518</v>
      </c>
      <c r="H217" s="2" t="s">
        <v>290</v>
      </c>
      <c r="I217" s="6">
        <v>-532157780.25999999</v>
      </c>
      <c r="J217" s="6">
        <v>0</v>
      </c>
      <c r="K217" s="6">
        <v>0</v>
      </c>
      <c r="L217" s="6">
        <v>-532157780.25999999</v>
      </c>
    </row>
    <row r="218" spans="1:12" x14ac:dyDescent="0.25">
      <c r="A218" s="2">
        <v>4205</v>
      </c>
      <c r="B218" s="2" t="s">
        <v>308</v>
      </c>
      <c r="C218" s="6">
        <v>0</v>
      </c>
      <c r="D218" s="6">
        <v>0</v>
      </c>
      <c r="E218" s="6">
        <v>1972941.54</v>
      </c>
      <c r="F218" s="6">
        <v>-1972941.54</v>
      </c>
      <c r="G218" s="2">
        <v>370519</v>
      </c>
      <c r="H218" s="2" t="s">
        <v>291</v>
      </c>
      <c r="I218" s="6">
        <v>-509804875.10000002</v>
      </c>
      <c r="J218" s="6">
        <v>0</v>
      </c>
      <c r="K218" s="6">
        <v>0</v>
      </c>
      <c r="L218" s="6">
        <v>-509804875.10000002</v>
      </c>
    </row>
    <row r="219" spans="1:12" x14ac:dyDescent="0.25">
      <c r="A219" s="2">
        <v>420505</v>
      </c>
      <c r="B219" s="2" t="s">
        <v>143</v>
      </c>
      <c r="C219" s="6">
        <v>0</v>
      </c>
      <c r="D219" s="6">
        <v>0</v>
      </c>
      <c r="E219" s="6">
        <v>1972941.54</v>
      </c>
      <c r="F219" s="6">
        <v>-1972941.54</v>
      </c>
      <c r="G219" s="2">
        <v>370520</v>
      </c>
      <c r="H219" s="2" t="s">
        <v>292</v>
      </c>
      <c r="I219" s="6">
        <v>-516576426.54000002</v>
      </c>
      <c r="J219" s="6">
        <v>0</v>
      </c>
      <c r="K219" s="6">
        <v>0</v>
      </c>
      <c r="L219" s="6">
        <v>-516576426.54000002</v>
      </c>
    </row>
    <row r="220" spans="1:12" x14ac:dyDescent="0.25">
      <c r="A220" s="2">
        <v>4210</v>
      </c>
      <c r="B220" s="2" t="s">
        <v>310</v>
      </c>
      <c r="C220" s="6">
        <v>0</v>
      </c>
      <c r="D220" s="6">
        <v>0</v>
      </c>
      <c r="E220" s="6">
        <v>16765615.52</v>
      </c>
      <c r="F220" s="6">
        <v>-16765615.52</v>
      </c>
      <c r="G220" s="2">
        <v>3710</v>
      </c>
      <c r="H220" s="2" t="s">
        <v>293</v>
      </c>
      <c r="I220" s="6">
        <v>1720356070.8599999</v>
      </c>
      <c r="J220" s="6">
        <v>0</v>
      </c>
      <c r="K220" s="6">
        <v>0</v>
      </c>
      <c r="L220" s="6">
        <v>1720356070.8599999</v>
      </c>
    </row>
    <row r="221" spans="1:12" x14ac:dyDescent="0.25">
      <c r="A221" s="2">
        <v>421005</v>
      </c>
      <c r="B221" s="2" t="s">
        <v>312</v>
      </c>
      <c r="C221" s="6">
        <v>0</v>
      </c>
      <c r="D221" s="6">
        <v>0</v>
      </c>
      <c r="E221" s="6">
        <v>3930798.22</v>
      </c>
      <c r="F221" s="6">
        <v>-3930798.22</v>
      </c>
      <c r="G221" s="2">
        <v>371001</v>
      </c>
      <c r="H221" s="2" t="s">
        <v>294</v>
      </c>
      <c r="I221" s="6">
        <v>1647272988.3599999</v>
      </c>
      <c r="J221" s="6">
        <v>0</v>
      </c>
      <c r="K221" s="6">
        <v>0</v>
      </c>
      <c r="L221" s="6">
        <v>1647272988.3599999</v>
      </c>
    </row>
    <row r="222" spans="1:12" x14ac:dyDescent="0.25">
      <c r="A222" s="2">
        <v>421006</v>
      </c>
      <c r="B222" s="2" t="s">
        <v>314</v>
      </c>
      <c r="C222" s="6">
        <v>0</v>
      </c>
      <c r="D222" s="6">
        <v>0</v>
      </c>
      <c r="E222" s="6">
        <v>1496700</v>
      </c>
      <c r="F222" s="6">
        <v>-1496700</v>
      </c>
      <c r="G222" s="2">
        <v>371002</v>
      </c>
      <c r="H222" s="2" t="s">
        <v>295</v>
      </c>
      <c r="I222" s="6">
        <v>73083082.5</v>
      </c>
      <c r="J222" s="6">
        <v>0</v>
      </c>
      <c r="K222" s="6">
        <v>0</v>
      </c>
      <c r="L222" s="6">
        <v>73083082.5</v>
      </c>
    </row>
    <row r="223" spans="1:12" x14ac:dyDescent="0.25">
      <c r="A223" s="2">
        <v>421020</v>
      </c>
      <c r="B223" s="2" t="s">
        <v>315</v>
      </c>
      <c r="C223" s="6">
        <v>0</v>
      </c>
      <c r="D223" s="6">
        <v>0</v>
      </c>
      <c r="E223" s="6">
        <v>11338117.300000001</v>
      </c>
      <c r="F223" s="6">
        <v>-11338117.300000001</v>
      </c>
      <c r="G223" s="2">
        <v>3711</v>
      </c>
      <c r="H223" s="2" t="s">
        <v>296</v>
      </c>
      <c r="I223" s="6">
        <v>-2558031340.8600001</v>
      </c>
      <c r="J223" s="6">
        <v>0</v>
      </c>
      <c r="K223" s="6">
        <v>0</v>
      </c>
      <c r="L223" s="6">
        <v>-2558031340.8600001</v>
      </c>
    </row>
    <row r="224" spans="1:12" x14ac:dyDescent="0.25">
      <c r="A224" s="2">
        <v>4235</v>
      </c>
      <c r="B224" s="2" t="s">
        <v>316</v>
      </c>
      <c r="C224" s="6">
        <v>0</v>
      </c>
      <c r="D224" s="6">
        <v>0</v>
      </c>
      <c r="E224" s="6">
        <v>410000</v>
      </c>
      <c r="F224" s="6">
        <v>-410000</v>
      </c>
      <c r="G224" s="2">
        <v>371105</v>
      </c>
      <c r="H224" s="2" t="s">
        <v>296</v>
      </c>
      <c r="I224" s="6">
        <v>-2558031340.8600001</v>
      </c>
      <c r="J224" s="6">
        <v>0</v>
      </c>
      <c r="K224" s="6">
        <v>0</v>
      </c>
      <c r="L224" s="6">
        <v>-2558031340.8600001</v>
      </c>
    </row>
    <row r="225" spans="1:12" x14ac:dyDescent="0.25">
      <c r="A225" s="2">
        <v>423580</v>
      </c>
      <c r="B225" s="2" t="s">
        <v>317</v>
      </c>
      <c r="C225" s="6">
        <v>0</v>
      </c>
      <c r="D225" s="6">
        <v>0</v>
      </c>
      <c r="E225" s="6">
        <v>410000</v>
      </c>
      <c r="F225" s="6">
        <v>-410000</v>
      </c>
      <c r="G225" s="2">
        <v>4</v>
      </c>
      <c r="H225" s="2" t="s">
        <v>73</v>
      </c>
      <c r="I225" s="6">
        <f>(I226+I241)*2</f>
        <v>-1124893297.04</v>
      </c>
      <c r="J225" s="6">
        <f>(J226+J241)*2</f>
        <v>338643531.12</v>
      </c>
      <c r="K225" s="6">
        <f>(K226+K241)*2</f>
        <v>1553632356.1599998</v>
      </c>
      <c r="L225" s="6">
        <f>(L226+L241)*2</f>
        <v>-2339882122.0799999</v>
      </c>
    </row>
    <row r="226" spans="1:12" x14ac:dyDescent="0.25">
      <c r="A226" s="2">
        <v>4250</v>
      </c>
      <c r="B226" s="2" t="s">
        <v>318</v>
      </c>
      <c r="C226" s="6">
        <v>0</v>
      </c>
      <c r="D226" s="6">
        <v>0</v>
      </c>
      <c r="E226" s="6">
        <v>2080</v>
      </c>
      <c r="F226" s="6">
        <v>-2080</v>
      </c>
      <c r="G226" s="2">
        <v>41</v>
      </c>
      <c r="H226" s="2" t="s">
        <v>297</v>
      </c>
      <c r="I226" s="6">
        <v>-540732578.88</v>
      </c>
      <c r="J226" s="6">
        <v>169321765.56</v>
      </c>
      <c r="K226" s="6">
        <v>625901433.51999998</v>
      </c>
      <c r="L226" s="6">
        <v>-997312246.84000003</v>
      </c>
    </row>
    <row r="227" spans="1:12" x14ac:dyDescent="0.25">
      <c r="A227" s="2">
        <v>425030</v>
      </c>
      <c r="B227" s="2" t="s">
        <v>319</v>
      </c>
      <c r="C227" s="6">
        <v>0</v>
      </c>
      <c r="D227" s="6">
        <v>0</v>
      </c>
      <c r="E227" s="6">
        <v>2080</v>
      </c>
      <c r="F227" s="6">
        <v>-2080</v>
      </c>
      <c r="G227" s="2">
        <v>4120</v>
      </c>
      <c r="H227" s="2" t="s">
        <v>299</v>
      </c>
      <c r="I227" s="6">
        <v>0</v>
      </c>
      <c r="J227" s="6">
        <v>0</v>
      </c>
      <c r="K227" s="6">
        <v>30843415.16</v>
      </c>
      <c r="L227" s="6">
        <v>-30843415.16</v>
      </c>
    </row>
    <row r="228" spans="1:12" x14ac:dyDescent="0.25">
      <c r="A228" s="2">
        <v>4255</v>
      </c>
      <c r="B228" s="2" t="s">
        <v>320</v>
      </c>
      <c r="C228" s="6">
        <v>0</v>
      </c>
      <c r="D228" s="6">
        <v>0</v>
      </c>
      <c r="E228" s="6">
        <v>1852102</v>
      </c>
      <c r="F228" s="6">
        <v>-1852102</v>
      </c>
      <c r="G228" s="2">
        <v>412021</v>
      </c>
      <c r="H228" s="2" t="s">
        <v>301</v>
      </c>
      <c r="I228" s="6">
        <v>0</v>
      </c>
      <c r="J228" s="6">
        <v>0</v>
      </c>
      <c r="K228" s="6">
        <v>30843415.16</v>
      </c>
      <c r="L228" s="6">
        <v>-30843415.16</v>
      </c>
    </row>
    <row r="229" spans="1:12" x14ac:dyDescent="0.25">
      <c r="A229" s="2">
        <v>425540</v>
      </c>
      <c r="B229" s="2" t="s">
        <v>321</v>
      </c>
      <c r="C229" s="6">
        <v>0</v>
      </c>
      <c r="D229" s="6">
        <v>0</v>
      </c>
      <c r="E229" s="6">
        <v>1852102</v>
      </c>
      <c r="F229" s="6">
        <v>-1852102</v>
      </c>
      <c r="G229" s="2">
        <v>4135</v>
      </c>
      <c r="H229" s="2" t="s">
        <v>298</v>
      </c>
      <c r="I229" s="6">
        <v>-173408500.88</v>
      </c>
      <c r="J229" s="6">
        <v>0</v>
      </c>
      <c r="K229" s="6">
        <v>531643740.95999998</v>
      </c>
      <c r="L229" s="6">
        <v>-705052241.84000003</v>
      </c>
    </row>
    <row r="230" spans="1:12" x14ac:dyDescent="0.25">
      <c r="A230" s="2">
        <v>4295</v>
      </c>
      <c r="B230" s="2" t="s">
        <v>323</v>
      </c>
      <c r="C230" s="6">
        <v>0</v>
      </c>
      <c r="D230" s="6">
        <v>0</v>
      </c>
      <c r="E230" s="6">
        <v>711330.58</v>
      </c>
      <c r="F230" s="6">
        <v>-711330.58</v>
      </c>
      <c r="G230" s="2">
        <v>413501</v>
      </c>
      <c r="H230" s="2" t="s">
        <v>298</v>
      </c>
      <c r="I230" s="6">
        <v>0</v>
      </c>
      <c r="J230" s="6">
        <v>0</v>
      </c>
      <c r="K230" s="6">
        <v>22000000</v>
      </c>
      <c r="L230" s="6">
        <v>-22000000</v>
      </c>
    </row>
    <row r="231" spans="1:12" x14ac:dyDescent="0.25">
      <c r="A231" s="2">
        <v>429501</v>
      </c>
      <c r="B231" s="2" t="s">
        <v>323</v>
      </c>
      <c r="C231" s="6">
        <v>0</v>
      </c>
      <c r="D231" s="6">
        <v>0</v>
      </c>
      <c r="E231" s="6">
        <v>710991.24</v>
      </c>
      <c r="F231" s="6">
        <v>-710991.24</v>
      </c>
      <c r="G231" s="2">
        <v>413520</v>
      </c>
      <c r="H231" s="2" t="s">
        <v>300</v>
      </c>
      <c r="I231" s="6">
        <v>-69772308</v>
      </c>
      <c r="J231" s="6">
        <v>0</v>
      </c>
      <c r="K231" s="6">
        <v>136255075.52000001</v>
      </c>
      <c r="L231" s="6">
        <v>-206027383.52000001</v>
      </c>
    </row>
    <row r="232" spans="1:12" x14ac:dyDescent="0.25">
      <c r="A232" s="2">
        <v>429581</v>
      </c>
      <c r="B232" s="2" t="s">
        <v>324</v>
      </c>
      <c r="C232" s="6">
        <v>0</v>
      </c>
      <c r="D232" s="6">
        <v>0</v>
      </c>
      <c r="E232" s="6">
        <v>339.34</v>
      </c>
      <c r="F232" s="6">
        <v>-339.34</v>
      </c>
      <c r="G232" s="2">
        <v>413521</v>
      </c>
      <c r="H232" s="2" t="s">
        <v>302</v>
      </c>
      <c r="I232" s="6">
        <v>-103636192.88</v>
      </c>
      <c r="J232" s="6">
        <v>0</v>
      </c>
      <c r="K232" s="6">
        <v>373388665.44</v>
      </c>
      <c r="L232" s="6">
        <v>-477024858.31999999</v>
      </c>
    </row>
    <row r="233" spans="1:12" x14ac:dyDescent="0.25">
      <c r="A233" s="2">
        <v>5</v>
      </c>
      <c r="B233" s="2" t="s">
        <v>325</v>
      </c>
      <c r="C233" s="6">
        <f>(C234+C295+C337)*2</f>
        <v>0</v>
      </c>
      <c r="D233" s="6">
        <f>(D234+D295+D337)*2</f>
        <v>825220410.95999992</v>
      </c>
      <c r="E233" s="6">
        <f>(E234+E295+E337)*2</f>
        <v>1476796</v>
      </c>
      <c r="F233" s="6">
        <f>(F234+F295+F337)*2</f>
        <v>823743614.95999992</v>
      </c>
      <c r="G233" s="2">
        <v>4155</v>
      </c>
      <c r="H233" s="2" t="s">
        <v>303</v>
      </c>
      <c r="I233" s="6">
        <v>-367884078</v>
      </c>
      <c r="J233" s="6">
        <v>0</v>
      </c>
      <c r="K233" s="6">
        <v>63414277.399999999</v>
      </c>
      <c r="L233" s="6">
        <v>-431298355.39999998</v>
      </c>
    </row>
    <row r="234" spans="1:12" x14ac:dyDescent="0.25">
      <c r="A234" s="2">
        <v>51</v>
      </c>
      <c r="B234" s="2" t="s">
        <v>326</v>
      </c>
      <c r="C234" s="6">
        <v>0</v>
      </c>
      <c r="D234" s="6">
        <v>283821400.95999998</v>
      </c>
      <c r="E234" s="6">
        <v>489372</v>
      </c>
      <c r="F234" s="6">
        <v>283332028.95999998</v>
      </c>
      <c r="G234" s="2">
        <v>415590</v>
      </c>
      <c r="H234" s="2" t="s">
        <v>304</v>
      </c>
      <c r="I234" s="6">
        <v>-367884078</v>
      </c>
      <c r="J234" s="6">
        <v>0</v>
      </c>
      <c r="K234" s="6">
        <v>63414277.399999999</v>
      </c>
      <c r="L234" s="6">
        <v>-431298355.39999998</v>
      </c>
    </row>
    <row r="235" spans="1:12" x14ac:dyDescent="0.25">
      <c r="A235" s="2">
        <v>5105</v>
      </c>
      <c r="B235" s="2" t="s">
        <v>327</v>
      </c>
      <c r="C235" s="6">
        <v>0</v>
      </c>
      <c r="D235" s="6">
        <v>225257576</v>
      </c>
      <c r="E235" s="6">
        <v>0</v>
      </c>
      <c r="F235" s="6">
        <v>225257576</v>
      </c>
      <c r="G235" s="2">
        <v>41559002</v>
      </c>
      <c r="H235" s="2" t="s">
        <v>304</v>
      </c>
      <c r="I235" s="6">
        <v>-367884078</v>
      </c>
      <c r="J235" s="6">
        <v>0</v>
      </c>
      <c r="K235" s="6">
        <v>63414277.399999999</v>
      </c>
      <c r="L235" s="6">
        <v>-431298355.39999998</v>
      </c>
    </row>
    <row r="236" spans="1:12" x14ac:dyDescent="0.25">
      <c r="A236" s="2">
        <v>510506</v>
      </c>
      <c r="B236" s="2" t="s">
        <v>328</v>
      </c>
      <c r="C236" s="6">
        <v>0</v>
      </c>
      <c r="D236" s="6">
        <v>110139066</v>
      </c>
      <c r="E236" s="6">
        <v>0</v>
      </c>
      <c r="F236" s="6">
        <v>110139066</v>
      </c>
      <c r="G236" s="2">
        <v>4175</v>
      </c>
      <c r="H236" s="2" t="s">
        <v>305</v>
      </c>
      <c r="I236" s="6">
        <v>560000</v>
      </c>
      <c r="J236" s="6">
        <v>169321765.56</v>
      </c>
      <c r="K236" s="6">
        <v>0</v>
      </c>
      <c r="L236" s="6">
        <v>169881765.56</v>
      </c>
    </row>
    <row r="237" spans="1:12" x14ac:dyDescent="0.25">
      <c r="A237" s="2">
        <v>510515</v>
      </c>
      <c r="B237" s="2" t="s">
        <v>330</v>
      </c>
      <c r="C237" s="6">
        <v>0</v>
      </c>
      <c r="D237" s="6">
        <v>6626</v>
      </c>
      <c r="E237" s="6">
        <v>0</v>
      </c>
      <c r="F237" s="6">
        <v>6626</v>
      </c>
      <c r="G237" s="2">
        <v>417501</v>
      </c>
      <c r="H237" s="2" t="s">
        <v>309</v>
      </c>
      <c r="I237" s="6">
        <v>0</v>
      </c>
      <c r="J237" s="6">
        <v>35230437</v>
      </c>
      <c r="K237" s="6">
        <v>0</v>
      </c>
      <c r="L237" s="6">
        <v>35230437</v>
      </c>
    </row>
    <row r="238" spans="1:12" x14ac:dyDescent="0.25">
      <c r="A238" s="2">
        <v>510518</v>
      </c>
      <c r="B238" s="2" t="s">
        <v>331</v>
      </c>
      <c r="C238" s="6">
        <v>0</v>
      </c>
      <c r="D238" s="6">
        <v>35856688</v>
      </c>
      <c r="E238" s="6">
        <v>0</v>
      </c>
      <c r="F238" s="6">
        <v>35856688</v>
      </c>
      <c r="G238" s="2">
        <v>41750105</v>
      </c>
      <c r="H238" s="2" t="s">
        <v>311</v>
      </c>
      <c r="I238" s="6">
        <v>0</v>
      </c>
      <c r="J238" s="6">
        <v>35230437</v>
      </c>
      <c r="K238" s="6">
        <v>0</v>
      </c>
      <c r="L238" s="6">
        <v>35230437</v>
      </c>
    </row>
    <row r="239" spans="1:12" x14ac:dyDescent="0.25">
      <c r="A239" s="2">
        <v>510524</v>
      </c>
      <c r="B239" s="2" t="s">
        <v>334</v>
      </c>
      <c r="C239" s="6">
        <v>0</v>
      </c>
      <c r="D239" s="6">
        <v>200000</v>
      </c>
      <c r="E239" s="6">
        <v>0</v>
      </c>
      <c r="F239" s="6">
        <v>200000</v>
      </c>
      <c r="G239" s="2">
        <v>417520</v>
      </c>
      <c r="H239" s="2" t="s">
        <v>313</v>
      </c>
      <c r="I239" s="6">
        <v>0</v>
      </c>
      <c r="J239" s="6">
        <v>62119445.280000001</v>
      </c>
      <c r="K239" s="6">
        <v>0</v>
      </c>
      <c r="L239" s="6">
        <v>62119445.280000001</v>
      </c>
    </row>
    <row r="240" spans="1:12" x14ac:dyDescent="0.25">
      <c r="A240" s="2">
        <v>510527</v>
      </c>
      <c r="B240" s="2" t="s">
        <v>335</v>
      </c>
      <c r="C240" s="6">
        <v>0</v>
      </c>
      <c r="D240" s="6">
        <v>1469066</v>
      </c>
      <c r="E240" s="6">
        <v>0</v>
      </c>
      <c r="F240" s="6">
        <v>1469066</v>
      </c>
      <c r="G240" s="2">
        <v>417521</v>
      </c>
      <c r="H240" s="2" t="s">
        <v>306</v>
      </c>
      <c r="I240" s="6">
        <v>560000</v>
      </c>
      <c r="J240" s="6">
        <v>71971883.280000001</v>
      </c>
      <c r="K240" s="6">
        <v>0</v>
      </c>
      <c r="L240" s="6">
        <v>72531883.280000001</v>
      </c>
    </row>
    <row r="241" spans="1:12" x14ac:dyDescent="0.25">
      <c r="A241" s="2">
        <v>510530</v>
      </c>
      <c r="B241" s="2" t="s">
        <v>255</v>
      </c>
      <c r="C241" s="6">
        <v>0</v>
      </c>
      <c r="D241" s="6">
        <v>12907766</v>
      </c>
      <c r="E241" s="6">
        <v>0</v>
      </c>
      <c r="F241" s="6">
        <v>12907766</v>
      </c>
      <c r="G241" s="2">
        <v>42</v>
      </c>
      <c r="H241" s="2" t="s">
        <v>307</v>
      </c>
      <c r="I241" s="6">
        <v>-21714069.640000001</v>
      </c>
      <c r="J241" s="6">
        <v>0</v>
      </c>
      <c r="K241" s="6">
        <v>150914744.56</v>
      </c>
      <c r="L241" s="6">
        <v>-172628814.19999999</v>
      </c>
    </row>
    <row r="242" spans="1:12" x14ac:dyDescent="0.25">
      <c r="A242" s="2">
        <v>510533</v>
      </c>
      <c r="B242" s="2" t="s">
        <v>250</v>
      </c>
      <c r="C242" s="6">
        <v>0</v>
      </c>
      <c r="D242" s="6">
        <v>129060</v>
      </c>
      <c r="E242" s="6">
        <v>0</v>
      </c>
      <c r="F242" s="6">
        <v>129060</v>
      </c>
      <c r="G242" s="2">
        <v>4205</v>
      </c>
      <c r="H242" s="2" t="s">
        <v>308</v>
      </c>
      <c r="I242" s="6">
        <v>-1972941.54</v>
      </c>
      <c r="J242" s="6">
        <v>0</v>
      </c>
      <c r="K242" s="6">
        <v>69935776.079999998</v>
      </c>
      <c r="L242" s="6">
        <v>-71908717.620000005</v>
      </c>
    </row>
    <row r="243" spans="1:12" x14ac:dyDescent="0.25">
      <c r="A243" s="2">
        <v>510536</v>
      </c>
      <c r="B243" s="2" t="s">
        <v>258</v>
      </c>
      <c r="C243" s="6">
        <v>0</v>
      </c>
      <c r="D243" s="6">
        <v>12907766</v>
      </c>
      <c r="E243" s="6">
        <v>0</v>
      </c>
      <c r="F243" s="6">
        <v>12907766</v>
      </c>
      <c r="G243" s="2">
        <v>420505</v>
      </c>
      <c r="H243" s="2" t="s">
        <v>143</v>
      </c>
      <c r="I243" s="6">
        <v>-1972941.54</v>
      </c>
      <c r="J243" s="6">
        <v>0</v>
      </c>
      <c r="K243" s="6">
        <v>69935776.079999998</v>
      </c>
      <c r="L243" s="6">
        <v>-71908717.620000005</v>
      </c>
    </row>
    <row r="244" spans="1:12" x14ac:dyDescent="0.25">
      <c r="A244" s="2">
        <v>510539</v>
      </c>
      <c r="B244" s="2" t="s">
        <v>257</v>
      </c>
      <c r="C244" s="6">
        <v>0</v>
      </c>
      <c r="D244" s="6">
        <v>7684730</v>
      </c>
      <c r="E244" s="6">
        <v>0</v>
      </c>
      <c r="F244" s="6">
        <v>7684730</v>
      </c>
      <c r="G244" s="2">
        <v>4210</v>
      </c>
      <c r="H244" s="2" t="s">
        <v>310</v>
      </c>
      <c r="I244" s="6">
        <v>-16765615.52</v>
      </c>
      <c r="J244" s="6">
        <v>0</v>
      </c>
      <c r="K244" s="6">
        <v>26466470.960000001</v>
      </c>
      <c r="L244" s="6">
        <v>-43232086.479999997</v>
      </c>
    </row>
    <row r="245" spans="1:12" x14ac:dyDescent="0.25">
      <c r="A245" s="2">
        <v>510545</v>
      </c>
      <c r="B245" s="2" t="s">
        <v>336</v>
      </c>
      <c r="C245" s="6">
        <v>0</v>
      </c>
      <c r="D245" s="6">
        <v>165000</v>
      </c>
      <c r="E245" s="6">
        <v>0</v>
      </c>
      <c r="F245" s="6">
        <v>165000</v>
      </c>
      <c r="G245" s="2">
        <v>421005</v>
      </c>
      <c r="H245" s="2" t="s">
        <v>312</v>
      </c>
      <c r="I245" s="6">
        <v>-3930798.22</v>
      </c>
      <c r="J245" s="6">
        <v>0</v>
      </c>
      <c r="K245" s="6">
        <v>2610155.2799999998</v>
      </c>
      <c r="L245" s="6">
        <v>-6540953.5</v>
      </c>
    </row>
    <row r="246" spans="1:12" x14ac:dyDescent="0.25">
      <c r="A246" s="2">
        <v>510568</v>
      </c>
      <c r="B246" s="2" t="s">
        <v>337</v>
      </c>
      <c r="C246" s="6">
        <v>0</v>
      </c>
      <c r="D246" s="6">
        <v>3333200</v>
      </c>
      <c r="E246" s="6">
        <v>0</v>
      </c>
      <c r="F246" s="6">
        <v>3333200</v>
      </c>
      <c r="G246" s="2">
        <v>421006</v>
      </c>
      <c r="H246" s="2" t="s">
        <v>314</v>
      </c>
      <c r="I246" s="6">
        <v>-1496700</v>
      </c>
      <c r="J246" s="6">
        <v>0</v>
      </c>
      <c r="K246" s="6">
        <v>1296442</v>
      </c>
      <c r="L246" s="6">
        <v>-2793142</v>
      </c>
    </row>
    <row r="247" spans="1:12" x14ac:dyDescent="0.25">
      <c r="A247" s="2">
        <v>51056804</v>
      </c>
      <c r="B247" s="2" t="s">
        <v>225</v>
      </c>
      <c r="C247" s="6">
        <v>0</v>
      </c>
      <c r="D247" s="6">
        <v>3333200</v>
      </c>
      <c r="E247" s="6">
        <v>0</v>
      </c>
      <c r="F247" s="6">
        <v>3333200</v>
      </c>
      <c r="G247" s="2">
        <v>421020</v>
      </c>
      <c r="H247" s="2" t="s">
        <v>315</v>
      </c>
      <c r="I247" s="6">
        <v>-11338117.300000001</v>
      </c>
      <c r="J247" s="6">
        <v>0</v>
      </c>
      <c r="K247" s="6">
        <v>22559873.68</v>
      </c>
      <c r="L247" s="6">
        <v>-33897990.979999997</v>
      </c>
    </row>
    <row r="248" spans="1:12" x14ac:dyDescent="0.25">
      <c r="A248" s="2">
        <v>510569</v>
      </c>
      <c r="B248" s="2" t="s">
        <v>338</v>
      </c>
      <c r="C248" s="6">
        <v>0</v>
      </c>
      <c r="D248" s="6">
        <v>9353200</v>
      </c>
      <c r="E248" s="6">
        <v>0</v>
      </c>
      <c r="F248" s="6">
        <v>9353200</v>
      </c>
      <c r="G248" s="2">
        <v>4235</v>
      </c>
      <c r="H248" s="2" t="s">
        <v>316</v>
      </c>
      <c r="I248" s="6">
        <v>-410000</v>
      </c>
      <c r="J248" s="6">
        <v>0</v>
      </c>
      <c r="K248" s="6">
        <v>240000</v>
      </c>
      <c r="L248" s="6">
        <v>-650000</v>
      </c>
    </row>
    <row r="249" spans="1:12" x14ac:dyDescent="0.25">
      <c r="A249" s="2">
        <v>51056902</v>
      </c>
      <c r="B249" s="2" t="s">
        <v>217</v>
      </c>
      <c r="C249" s="6">
        <v>0</v>
      </c>
      <c r="D249" s="6">
        <v>6793000</v>
      </c>
      <c r="E249" s="6">
        <v>0</v>
      </c>
      <c r="F249" s="6">
        <v>6793000</v>
      </c>
      <c r="G249" s="2">
        <v>423580</v>
      </c>
      <c r="H249" s="2" t="s">
        <v>317</v>
      </c>
      <c r="I249" s="6">
        <v>-410000</v>
      </c>
      <c r="J249" s="6">
        <v>0</v>
      </c>
      <c r="K249" s="6">
        <v>240000</v>
      </c>
      <c r="L249" s="6">
        <v>-650000</v>
      </c>
    </row>
    <row r="250" spans="1:12" x14ac:dyDescent="0.25">
      <c r="A250" s="2">
        <v>51056907</v>
      </c>
      <c r="B250" s="2" t="s">
        <v>219</v>
      </c>
      <c r="C250" s="6">
        <v>0</v>
      </c>
      <c r="D250" s="6">
        <v>2560200</v>
      </c>
      <c r="E250" s="6">
        <v>0</v>
      </c>
      <c r="F250" s="6">
        <v>2560200</v>
      </c>
      <c r="G250" s="2">
        <v>4250</v>
      </c>
      <c r="H250" s="2" t="s">
        <v>318</v>
      </c>
      <c r="I250" s="6">
        <v>-2080</v>
      </c>
      <c r="J250" s="6">
        <v>0</v>
      </c>
      <c r="K250" s="6">
        <v>0</v>
      </c>
      <c r="L250" s="6">
        <v>-2080</v>
      </c>
    </row>
    <row r="251" spans="1:12" x14ac:dyDescent="0.25">
      <c r="A251" s="2">
        <v>510570</v>
      </c>
      <c r="B251" s="2" t="s">
        <v>339</v>
      </c>
      <c r="C251" s="6">
        <v>0</v>
      </c>
      <c r="D251" s="6">
        <v>13494600</v>
      </c>
      <c r="E251" s="6">
        <v>0</v>
      </c>
      <c r="F251" s="6">
        <v>13494600</v>
      </c>
      <c r="G251" s="2">
        <v>425030</v>
      </c>
      <c r="H251" s="2" t="s">
        <v>319</v>
      </c>
      <c r="I251" s="6">
        <v>-2080</v>
      </c>
      <c r="J251" s="6">
        <v>0</v>
      </c>
      <c r="K251" s="6">
        <v>0</v>
      </c>
      <c r="L251" s="6">
        <v>-2080</v>
      </c>
    </row>
    <row r="252" spans="1:12" x14ac:dyDescent="0.25">
      <c r="A252" s="2">
        <v>51057001</v>
      </c>
      <c r="B252" s="2" t="s">
        <v>340</v>
      </c>
      <c r="C252" s="6">
        <v>0</v>
      </c>
      <c r="D252" s="6">
        <v>688000</v>
      </c>
      <c r="E252" s="6">
        <v>0</v>
      </c>
      <c r="F252" s="6">
        <v>688000</v>
      </c>
      <c r="G252" s="2">
        <v>4255</v>
      </c>
      <c r="H252" s="2" t="s">
        <v>320</v>
      </c>
      <c r="I252" s="6">
        <v>-1852102</v>
      </c>
      <c r="J252" s="6">
        <v>0</v>
      </c>
      <c r="K252" s="6">
        <v>0</v>
      </c>
      <c r="L252" s="6">
        <v>-1852102</v>
      </c>
    </row>
    <row r="253" spans="1:12" x14ac:dyDescent="0.25">
      <c r="A253" s="2">
        <v>51057002</v>
      </c>
      <c r="B253" s="2" t="s">
        <v>230</v>
      </c>
      <c r="C253" s="6">
        <v>0</v>
      </c>
      <c r="D253" s="6">
        <v>306200</v>
      </c>
      <c r="E253" s="6">
        <v>0</v>
      </c>
      <c r="F253" s="6">
        <v>306200</v>
      </c>
      <c r="G253" s="2">
        <v>425540</v>
      </c>
      <c r="H253" s="2" t="s">
        <v>321</v>
      </c>
      <c r="I253" s="6">
        <v>-1852102</v>
      </c>
      <c r="J253" s="6">
        <v>0</v>
      </c>
      <c r="K253" s="6">
        <v>0</v>
      </c>
      <c r="L253" s="6">
        <v>-1852102</v>
      </c>
    </row>
    <row r="254" spans="1:12" x14ac:dyDescent="0.25">
      <c r="A254" s="2">
        <v>51057003</v>
      </c>
      <c r="B254" s="2" t="s">
        <v>341</v>
      </c>
      <c r="C254" s="6">
        <v>0</v>
      </c>
      <c r="D254" s="6">
        <v>11898000</v>
      </c>
      <c r="E254" s="6">
        <v>0</v>
      </c>
      <c r="F254" s="6">
        <v>11898000</v>
      </c>
      <c r="G254" s="2">
        <v>4295</v>
      </c>
      <c r="H254" s="2" t="s">
        <v>323</v>
      </c>
      <c r="I254" s="6">
        <v>-711330.58</v>
      </c>
      <c r="J254" s="6">
        <v>0</v>
      </c>
      <c r="K254" s="6">
        <v>54272497.520000003</v>
      </c>
      <c r="L254" s="6">
        <v>-54983828.100000001</v>
      </c>
    </row>
    <row r="255" spans="1:12" x14ac:dyDescent="0.25">
      <c r="A255" s="2">
        <v>51057006</v>
      </c>
      <c r="B255" s="2" t="s">
        <v>342</v>
      </c>
      <c r="C255" s="6">
        <v>0</v>
      </c>
      <c r="D255" s="6">
        <v>602400</v>
      </c>
      <c r="E255" s="6">
        <v>0</v>
      </c>
      <c r="F255" s="6">
        <v>602400</v>
      </c>
      <c r="G255" s="2">
        <v>429501</v>
      </c>
      <c r="H255" s="2" t="s">
        <v>323</v>
      </c>
      <c r="I255" s="6">
        <v>-710991.24</v>
      </c>
      <c r="J255" s="6">
        <v>0</v>
      </c>
      <c r="K255" s="6">
        <v>0</v>
      </c>
      <c r="L255" s="6">
        <v>-710991.24</v>
      </c>
    </row>
    <row r="256" spans="1:12" x14ac:dyDescent="0.25">
      <c r="A256" s="2">
        <v>510572</v>
      </c>
      <c r="B256" s="2" t="s">
        <v>343</v>
      </c>
      <c r="C256" s="6">
        <v>0</v>
      </c>
      <c r="D256" s="6">
        <v>5790200</v>
      </c>
      <c r="E256" s="6">
        <v>0</v>
      </c>
      <c r="F256" s="6">
        <v>5790200</v>
      </c>
      <c r="G256" s="2">
        <v>429509</v>
      </c>
      <c r="H256" s="2" t="s">
        <v>332</v>
      </c>
      <c r="I256" s="6">
        <v>0</v>
      </c>
      <c r="J256" s="6">
        <v>0</v>
      </c>
      <c r="K256" s="6">
        <v>54272000</v>
      </c>
      <c r="L256" s="6">
        <v>-54272000</v>
      </c>
    </row>
    <row r="257" spans="1:12" x14ac:dyDescent="0.25">
      <c r="A257" s="2">
        <v>510575</v>
      </c>
      <c r="B257" s="2" t="s">
        <v>344</v>
      </c>
      <c r="C257" s="6">
        <v>0</v>
      </c>
      <c r="D257" s="6">
        <v>3034000</v>
      </c>
      <c r="E257" s="6">
        <v>0</v>
      </c>
      <c r="F257" s="6">
        <v>3034000</v>
      </c>
      <c r="G257" s="2">
        <v>429581</v>
      </c>
      <c r="H257" s="2" t="s">
        <v>324</v>
      </c>
      <c r="I257" s="6">
        <v>-339.34</v>
      </c>
      <c r="J257" s="6">
        <v>0</v>
      </c>
      <c r="K257" s="6">
        <v>497.52</v>
      </c>
      <c r="L257" s="6">
        <v>-836.86</v>
      </c>
    </row>
    <row r="258" spans="1:12" x14ac:dyDescent="0.25">
      <c r="A258" s="2">
        <v>510578</v>
      </c>
      <c r="B258" s="2" t="s">
        <v>345</v>
      </c>
      <c r="C258" s="6">
        <v>0</v>
      </c>
      <c r="D258" s="6">
        <v>2022800</v>
      </c>
      <c r="E258" s="6">
        <v>0</v>
      </c>
      <c r="F258" s="6">
        <v>2022800</v>
      </c>
      <c r="G258" s="2">
        <v>5</v>
      </c>
      <c r="H258" s="2" t="s">
        <v>325</v>
      </c>
      <c r="I258" s="6">
        <f>(I259+I332+I376)*2</f>
        <v>823743614.95999992</v>
      </c>
      <c r="J258" s="6">
        <f>(J259+J332+J376)*2</f>
        <v>759066188</v>
      </c>
      <c r="K258" s="6">
        <f>(K259+K332+K376)*2</f>
        <v>5832044</v>
      </c>
      <c r="L258" s="6">
        <f>(L259+L332+L376)*2</f>
        <v>1576977758.96</v>
      </c>
    </row>
    <row r="259" spans="1:12" x14ac:dyDescent="0.25">
      <c r="A259" s="2">
        <v>510584</v>
      </c>
      <c r="B259" s="2" t="s">
        <v>346</v>
      </c>
      <c r="C259" s="6">
        <v>0</v>
      </c>
      <c r="D259" s="6">
        <v>6763808</v>
      </c>
      <c r="E259" s="6">
        <v>0</v>
      </c>
      <c r="F259" s="6">
        <v>6763808</v>
      </c>
      <c r="G259" s="2">
        <v>51</v>
      </c>
      <c r="H259" s="2" t="s">
        <v>326</v>
      </c>
      <c r="I259" s="6">
        <v>283332028.95999998</v>
      </c>
      <c r="J259" s="6">
        <v>291472883.57999998</v>
      </c>
      <c r="K259" s="6">
        <v>2696578</v>
      </c>
      <c r="L259" s="6">
        <v>572108334.53999996</v>
      </c>
    </row>
    <row r="260" spans="1:12" x14ac:dyDescent="0.25">
      <c r="A260" s="2">
        <v>5110</v>
      </c>
      <c r="B260" s="2" t="s">
        <v>126</v>
      </c>
      <c r="C260" s="6">
        <v>0</v>
      </c>
      <c r="D260" s="6">
        <v>16779010</v>
      </c>
      <c r="E260" s="6">
        <v>0</v>
      </c>
      <c r="F260" s="6">
        <v>16779010</v>
      </c>
      <c r="G260" s="2">
        <v>5105</v>
      </c>
      <c r="H260" s="2" t="s">
        <v>327</v>
      </c>
      <c r="I260" s="6">
        <v>225257576</v>
      </c>
      <c r="J260" s="6">
        <v>191344608</v>
      </c>
      <c r="K260" s="6">
        <v>1727600</v>
      </c>
      <c r="L260" s="6">
        <v>414874584</v>
      </c>
    </row>
    <row r="261" spans="1:12" x14ac:dyDescent="0.25">
      <c r="A261" s="2">
        <v>511010</v>
      </c>
      <c r="B261" s="2" t="s">
        <v>347</v>
      </c>
      <c r="C261" s="6">
        <v>0</v>
      </c>
      <c r="D261" s="6">
        <v>3400000</v>
      </c>
      <c r="E261" s="6">
        <v>0</v>
      </c>
      <c r="F261" s="6">
        <v>3400000</v>
      </c>
      <c r="G261" s="2">
        <v>510506</v>
      </c>
      <c r="H261" s="2" t="s">
        <v>328</v>
      </c>
      <c r="I261" s="6">
        <v>110139066</v>
      </c>
      <c r="J261" s="6">
        <v>116431600</v>
      </c>
      <c r="K261" s="6">
        <v>0</v>
      </c>
      <c r="L261" s="6">
        <v>226570666</v>
      </c>
    </row>
    <row r="262" spans="1:12" x14ac:dyDescent="0.25">
      <c r="A262" s="2">
        <v>511025</v>
      </c>
      <c r="B262" s="2" t="s">
        <v>348</v>
      </c>
      <c r="C262" s="6">
        <v>0</v>
      </c>
      <c r="D262" s="6">
        <v>5600000</v>
      </c>
      <c r="E262" s="6">
        <v>0</v>
      </c>
      <c r="F262" s="6">
        <v>5600000</v>
      </c>
      <c r="G262" s="2">
        <v>510515</v>
      </c>
      <c r="H262" s="2" t="s">
        <v>330</v>
      </c>
      <c r="I262" s="6">
        <v>6626</v>
      </c>
      <c r="J262" s="6">
        <v>0</v>
      </c>
      <c r="K262" s="6">
        <v>0</v>
      </c>
      <c r="L262" s="6">
        <v>6626</v>
      </c>
    </row>
    <row r="263" spans="1:12" x14ac:dyDescent="0.25">
      <c r="A263" s="2">
        <v>511035</v>
      </c>
      <c r="B263" s="2" t="s">
        <v>350</v>
      </c>
      <c r="C263" s="6">
        <v>0</v>
      </c>
      <c r="D263" s="6">
        <v>1652000</v>
      </c>
      <c r="E263" s="6">
        <v>0</v>
      </c>
      <c r="F263" s="6">
        <v>1652000</v>
      </c>
      <c r="G263" s="2">
        <v>510518</v>
      </c>
      <c r="H263" s="2" t="s">
        <v>331</v>
      </c>
      <c r="I263" s="6">
        <v>35856688</v>
      </c>
      <c r="J263" s="6">
        <v>14517224</v>
      </c>
      <c r="K263" s="6">
        <v>0</v>
      </c>
      <c r="L263" s="6">
        <v>50373912</v>
      </c>
    </row>
    <row r="264" spans="1:12" x14ac:dyDescent="0.25">
      <c r="A264" s="2">
        <v>511096</v>
      </c>
      <c r="B264" s="2" t="s">
        <v>351</v>
      </c>
      <c r="C264" s="6">
        <v>0</v>
      </c>
      <c r="D264" s="6">
        <v>2927010</v>
      </c>
      <c r="E264" s="6">
        <v>0</v>
      </c>
      <c r="F264" s="6">
        <v>2927010</v>
      </c>
      <c r="G264" s="2">
        <v>510524</v>
      </c>
      <c r="H264" s="2" t="s">
        <v>334</v>
      </c>
      <c r="I264" s="6">
        <v>200000</v>
      </c>
      <c r="J264" s="6">
        <v>0</v>
      </c>
      <c r="K264" s="6">
        <v>0</v>
      </c>
      <c r="L264" s="6">
        <v>200000</v>
      </c>
    </row>
    <row r="265" spans="1:12" x14ac:dyDescent="0.25">
      <c r="A265" s="2">
        <v>511099</v>
      </c>
      <c r="B265" s="2" t="s">
        <v>352</v>
      </c>
      <c r="C265" s="6">
        <v>0</v>
      </c>
      <c r="D265" s="6">
        <v>3200000</v>
      </c>
      <c r="E265" s="6">
        <v>0</v>
      </c>
      <c r="F265" s="6">
        <v>3200000</v>
      </c>
      <c r="G265" s="2">
        <v>510527</v>
      </c>
      <c r="H265" s="2" t="s">
        <v>335</v>
      </c>
      <c r="I265" s="6">
        <v>1469066</v>
      </c>
      <c r="J265" s="6">
        <v>1490356</v>
      </c>
      <c r="K265" s="6">
        <v>0</v>
      </c>
      <c r="L265" s="6">
        <v>2959422</v>
      </c>
    </row>
    <row r="266" spans="1:12" x14ac:dyDescent="0.25">
      <c r="A266" s="2">
        <v>5120</v>
      </c>
      <c r="B266" s="2" t="s">
        <v>353</v>
      </c>
      <c r="C266" s="6">
        <v>0</v>
      </c>
      <c r="D266" s="6">
        <v>12419136</v>
      </c>
      <c r="E266" s="6">
        <v>0</v>
      </c>
      <c r="F266" s="6">
        <v>12419136</v>
      </c>
      <c r="G266" s="2">
        <v>510530</v>
      </c>
      <c r="H266" s="2" t="s">
        <v>255</v>
      </c>
      <c r="I266" s="6">
        <v>12907766</v>
      </c>
      <c r="J266" s="6">
        <v>8466532</v>
      </c>
      <c r="K266" s="6">
        <v>0</v>
      </c>
      <c r="L266" s="6">
        <v>21374298</v>
      </c>
    </row>
    <row r="267" spans="1:12" x14ac:dyDescent="0.25">
      <c r="A267" s="2">
        <v>512010</v>
      </c>
      <c r="B267" s="2" t="s">
        <v>354</v>
      </c>
      <c r="C267" s="6">
        <v>0</v>
      </c>
      <c r="D267" s="6">
        <v>12419136</v>
      </c>
      <c r="E267" s="6">
        <v>0</v>
      </c>
      <c r="F267" s="6">
        <v>12419136</v>
      </c>
      <c r="G267" s="2">
        <v>510533</v>
      </c>
      <c r="H267" s="2" t="s">
        <v>250</v>
      </c>
      <c r="I267" s="6">
        <v>129060</v>
      </c>
      <c r="J267" s="6">
        <v>84652</v>
      </c>
      <c r="K267" s="6">
        <v>0</v>
      </c>
      <c r="L267" s="6">
        <v>213712</v>
      </c>
    </row>
    <row r="268" spans="1:12" x14ac:dyDescent="0.25">
      <c r="A268" s="2">
        <v>5135</v>
      </c>
      <c r="B268" s="2" t="s">
        <v>355</v>
      </c>
      <c r="C268" s="6">
        <v>0</v>
      </c>
      <c r="D268" s="6">
        <v>12708500</v>
      </c>
      <c r="E268" s="6">
        <v>489372</v>
      </c>
      <c r="F268" s="6">
        <v>12219128</v>
      </c>
      <c r="G268" s="2">
        <v>510536</v>
      </c>
      <c r="H268" s="2" t="s">
        <v>258</v>
      </c>
      <c r="I268" s="6">
        <v>12907766</v>
      </c>
      <c r="J268" s="6">
        <v>8466532</v>
      </c>
      <c r="K268" s="6">
        <v>0</v>
      </c>
      <c r="L268" s="6">
        <v>21374298</v>
      </c>
    </row>
    <row r="269" spans="1:12" x14ac:dyDescent="0.25">
      <c r="A269" s="2">
        <v>513505</v>
      </c>
      <c r="B269" s="2" t="s">
        <v>356</v>
      </c>
      <c r="C269" s="6">
        <v>0</v>
      </c>
      <c r="D269" s="6">
        <v>737110</v>
      </c>
      <c r="E269" s="6">
        <v>0</v>
      </c>
      <c r="F269" s="6">
        <v>737110</v>
      </c>
      <c r="G269" s="2">
        <v>510539</v>
      </c>
      <c r="H269" s="2" t="s">
        <v>257</v>
      </c>
      <c r="I269" s="6">
        <v>7684730</v>
      </c>
      <c r="J269" s="6">
        <v>5460558</v>
      </c>
      <c r="K269" s="6">
        <v>0</v>
      </c>
      <c r="L269" s="6">
        <v>13145288</v>
      </c>
    </row>
    <row r="270" spans="1:12" x14ac:dyDescent="0.25">
      <c r="A270" s="2">
        <v>513510</v>
      </c>
      <c r="B270" s="2" t="s">
        <v>357</v>
      </c>
      <c r="C270" s="6">
        <v>0</v>
      </c>
      <c r="D270" s="6">
        <v>2984942</v>
      </c>
      <c r="E270" s="6">
        <v>0</v>
      </c>
      <c r="F270" s="6">
        <v>2984942</v>
      </c>
      <c r="G270" s="2">
        <v>510545</v>
      </c>
      <c r="H270" s="2" t="s">
        <v>336</v>
      </c>
      <c r="I270" s="6">
        <v>165000</v>
      </c>
      <c r="J270" s="6">
        <v>165000</v>
      </c>
      <c r="K270" s="6">
        <v>0</v>
      </c>
      <c r="L270" s="6">
        <v>330000</v>
      </c>
    </row>
    <row r="271" spans="1:12" x14ac:dyDescent="0.25">
      <c r="A271" s="2">
        <v>513515</v>
      </c>
      <c r="B271" s="2" t="s">
        <v>358</v>
      </c>
      <c r="C271" s="6">
        <v>0</v>
      </c>
      <c r="D271" s="6">
        <v>3580000</v>
      </c>
      <c r="E271" s="6">
        <v>0</v>
      </c>
      <c r="F271" s="6">
        <v>3580000</v>
      </c>
      <c r="G271" s="2">
        <v>510568</v>
      </c>
      <c r="H271" s="2" t="s">
        <v>337</v>
      </c>
      <c r="I271" s="6">
        <v>3333200</v>
      </c>
      <c r="J271" s="6">
        <v>2993534</v>
      </c>
      <c r="K271" s="6">
        <v>0</v>
      </c>
      <c r="L271" s="6">
        <v>6326734</v>
      </c>
    </row>
    <row r="272" spans="1:12" x14ac:dyDescent="0.25">
      <c r="A272" s="2">
        <v>513530</v>
      </c>
      <c r="B272" s="2" t="s">
        <v>359</v>
      </c>
      <c r="C272" s="6">
        <v>0</v>
      </c>
      <c r="D272" s="6">
        <v>416790</v>
      </c>
      <c r="E272" s="6">
        <v>79426</v>
      </c>
      <c r="F272" s="6">
        <v>337364</v>
      </c>
      <c r="G272" s="2">
        <v>51056804</v>
      </c>
      <c r="H272" s="2" t="s">
        <v>225</v>
      </c>
      <c r="I272" s="6">
        <v>3333200</v>
      </c>
      <c r="J272" s="6">
        <v>2993534</v>
      </c>
      <c r="K272" s="6">
        <v>0</v>
      </c>
      <c r="L272" s="6">
        <v>6326734</v>
      </c>
    </row>
    <row r="273" spans="1:12" x14ac:dyDescent="0.25">
      <c r="A273" s="2">
        <v>513535</v>
      </c>
      <c r="B273" s="2" t="s">
        <v>360</v>
      </c>
      <c r="C273" s="6">
        <v>0</v>
      </c>
      <c r="D273" s="6">
        <v>3736366</v>
      </c>
      <c r="E273" s="6">
        <v>409946</v>
      </c>
      <c r="F273" s="6">
        <v>3326420</v>
      </c>
      <c r="G273" s="2">
        <v>510569</v>
      </c>
      <c r="H273" s="2" t="s">
        <v>338</v>
      </c>
      <c r="I273" s="6">
        <v>9353200</v>
      </c>
      <c r="J273" s="6">
        <v>6829400</v>
      </c>
      <c r="K273" s="6">
        <v>757800</v>
      </c>
      <c r="L273" s="6">
        <v>15424800</v>
      </c>
    </row>
    <row r="274" spans="1:12" x14ac:dyDescent="0.25">
      <c r="A274" s="2">
        <v>513595</v>
      </c>
      <c r="B274" s="2" t="s">
        <v>355</v>
      </c>
      <c r="C274" s="6">
        <v>0</v>
      </c>
      <c r="D274" s="6">
        <v>1253292</v>
      </c>
      <c r="E274" s="6">
        <v>0</v>
      </c>
      <c r="F274" s="6">
        <v>1253292</v>
      </c>
      <c r="G274" s="2">
        <v>51056902</v>
      </c>
      <c r="H274" s="2" t="s">
        <v>217</v>
      </c>
      <c r="I274" s="6">
        <v>6793000</v>
      </c>
      <c r="J274" s="6">
        <v>5124000</v>
      </c>
      <c r="K274" s="6">
        <v>757800</v>
      </c>
      <c r="L274" s="6">
        <v>11159200</v>
      </c>
    </row>
    <row r="275" spans="1:12" x14ac:dyDescent="0.25">
      <c r="A275" s="2">
        <v>51359508</v>
      </c>
      <c r="B275" s="2" t="s">
        <v>363</v>
      </c>
      <c r="C275" s="6">
        <v>0</v>
      </c>
      <c r="D275" s="6">
        <v>1253292</v>
      </c>
      <c r="E275" s="6">
        <v>0</v>
      </c>
      <c r="F275" s="6">
        <v>1253292</v>
      </c>
      <c r="G275" s="2">
        <v>51056907</v>
      </c>
      <c r="H275" s="2" t="s">
        <v>219</v>
      </c>
      <c r="I275" s="6">
        <v>2560200</v>
      </c>
      <c r="J275" s="6">
        <v>1705400</v>
      </c>
      <c r="K275" s="6">
        <v>0</v>
      </c>
      <c r="L275" s="6">
        <v>4265600</v>
      </c>
    </row>
    <row r="276" spans="1:12" x14ac:dyDescent="0.25">
      <c r="A276" s="2">
        <v>5140</v>
      </c>
      <c r="B276" s="2" t="s">
        <v>364</v>
      </c>
      <c r="C276" s="6">
        <v>0</v>
      </c>
      <c r="D276" s="6">
        <v>10960</v>
      </c>
      <c r="E276" s="6">
        <v>0</v>
      </c>
      <c r="F276" s="6">
        <v>10960</v>
      </c>
      <c r="G276" s="2">
        <v>510570</v>
      </c>
      <c r="H276" s="2" t="s">
        <v>339</v>
      </c>
      <c r="I276" s="6">
        <v>13494600</v>
      </c>
      <c r="J276" s="6">
        <v>10043400</v>
      </c>
      <c r="K276" s="6">
        <v>969600</v>
      </c>
      <c r="L276" s="6">
        <v>22568400</v>
      </c>
    </row>
    <row r="277" spans="1:12" x14ac:dyDescent="0.25">
      <c r="A277" s="2">
        <v>514005</v>
      </c>
      <c r="B277" s="2" t="s">
        <v>365</v>
      </c>
      <c r="C277" s="6">
        <v>0</v>
      </c>
      <c r="D277" s="6">
        <v>10960</v>
      </c>
      <c r="E277" s="6">
        <v>0</v>
      </c>
      <c r="F277" s="6">
        <v>10960</v>
      </c>
      <c r="G277" s="2">
        <v>51057001</v>
      </c>
      <c r="H277" s="2" t="s">
        <v>340</v>
      </c>
      <c r="I277" s="6">
        <v>688000</v>
      </c>
      <c r="J277" s="6">
        <v>688000</v>
      </c>
      <c r="K277" s="6">
        <v>0</v>
      </c>
      <c r="L277" s="6">
        <v>1376000</v>
      </c>
    </row>
    <row r="278" spans="1:12" x14ac:dyDescent="0.25">
      <c r="A278" s="2">
        <v>5150</v>
      </c>
      <c r="B278" s="2" t="s">
        <v>367</v>
      </c>
      <c r="C278" s="6">
        <v>0</v>
      </c>
      <c r="D278" s="6">
        <v>117648</v>
      </c>
      <c r="E278" s="6">
        <v>0</v>
      </c>
      <c r="F278" s="6">
        <v>117648</v>
      </c>
      <c r="G278" s="2">
        <v>51057002</v>
      </c>
      <c r="H278" s="2" t="s">
        <v>230</v>
      </c>
      <c r="I278" s="6">
        <v>306200</v>
      </c>
      <c r="J278" s="6">
        <v>305400</v>
      </c>
      <c r="K278" s="6">
        <v>0</v>
      </c>
      <c r="L278" s="6">
        <v>611600</v>
      </c>
    </row>
    <row r="279" spans="1:12" x14ac:dyDescent="0.25">
      <c r="A279" s="2">
        <v>515015</v>
      </c>
      <c r="B279" s="2" t="s">
        <v>369</v>
      </c>
      <c r="C279" s="6">
        <v>0</v>
      </c>
      <c r="D279" s="6">
        <v>117648</v>
      </c>
      <c r="E279" s="6">
        <v>0</v>
      </c>
      <c r="F279" s="6">
        <v>117648</v>
      </c>
      <c r="G279" s="2">
        <v>51057003</v>
      </c>
      <c r="H279" s="2" t="s">
        <v>341</v>
      </c>
      <c r="I279" s="6">
        <v>11898000</v>
      </c>
      <c r="J279" s="6">
        <v>8435600</v>
      </c>
      <c r="K279" s="6">
        <v>969600</v>
      </c>
      <c r="L279" s="6">
        <v>19364000</v>
      </c>
    </row>
    <row r="280" spans="1:12" x14ac:dyDescent="0.25">
      <c r="A280" s="2">
        <v>5160</v>
      </c>
      <c r="B280" s="2" t="s">
        <v>371</v>
      </c>
      <c r="C280" s="6">
        <v>0</v>
      </c>
      <c r="D280" s="6">
        <v>6986759.1200000001</v>
      </c>
      <c r="E280" s="6">
        <v>0</v>
      </c>
      <c r="F280" s="6">
        <v>6986759.1200000001</v>
      </c>
      <c r="G280" s="2">
        <v>51057006</v>
      </c>
      <c r="H280" s="2" t="s">
        <v>342</v>
      </c>
      <c r="I280" s="6">
        <v>602400</v>
      </c>
      <c r="J280" s="6">
        <v>614400</v>
      </c>
      <c r="K280" s="6">
        <v>0</v>
      </c>
      <c r="L280" s="6">
        <v>1216800</v>
      </c>
    </row>
    <row r="281" spans="1:12" x14ac:dyDescent="0.25">
      <c r="A281" s="2">
        <v>516005</v>
      </c>
      <c r="B281" s="2" t="s">
        <v>158</v>
      </c>
      <c r="C281" s="6">
        <v>0</v>
      </c>
      <c r="D281" s="6">
        <v>4831414.1399999997</v>
      </c>
      <c r="E281" s="6">
        <v>0</v>
      </c>
      <c r="F281" s="6">
        <v>4831414.1399999997</v>
      </c>
      <c r="G281" s="2">
        <v>510572</v>
      </c>
      <c r="H281" s="2" t="s">
        <v>343</v>
      </c>
      <c r="I281" s="6">
        <v>5790200</v>
      </c>
      <c r="J281" s="6">
        <v>4886732</v>
      </c>
      <c r="K281" s="6">
        <v>0</v>
      </c>
      <c r="L281" s="6">
        <v>10676932</v>
      </c>
    </row>
    <row r="282" spans="1:12" x14ac:dyDescent="0.25">
      <c r="A282" s="2">
        <v>516015</v>
      </c>
      <c r="B282" s="2" t="s">
        <v>163</v>
      </c>
      <c r="C282" s="6">
        <v>0</v>
      </c>
      <c r="D282" s="6">
        <v>265760.48</v>
      </c>
      <c r="E282" s="6">
        <v>0</v>
      </c>
      <c r="F282" s="6">
        <v>265760.48</v>
      </c>
      <c r="G282" s="2">
        <v>510575</v>
      </c>
      <c r="H282" s="2" t="s">
        <v>344</v>
      </c>
      <c r="I282" s="6">
        <v>3034000</v>
      </c>
      <c r="J282" s="6">
        <v>2410600</v>
      </c>
      <c r="K282" s="6">
        <v>0</v>
      </c>
      <c r="L282" s="6">
        <v>5444600</v>
      </c>
    </row>
    <row r="283" spans="1:12" x14ac:dyDescent="0.25">
      <c r="A283" s="2">
        <v>516020</v>
      </c>
      <c r="B283" s="2" t="s">
        <v>372</v>
      </c>
      <c r="C283" s="6">
        <v>0</v>
      </c>
      <c r="D283" s="6">
        <v>1889584.5</v>
      </c>
      <c r="E283" s="6">
        <v>0</v>
      </c>
      <c r="F283" s="6">
        <v>1889584.5</v>
      </c>
      <c r="G283" s="2">
        <v>510578</v>
      </c>
      <c r="H283" s="2" t="s">
        <v>345</v>
      </c>
      <c r="I283" s="6">
        <v>2022800</v>
      </c>
      <c r="J283" s="6">
        <v>1607200</v>
      </c>
      <c r="K283" s="6">
        <v>200</v>
      </c>
      <c r="L283" s="6">
        <v>3629800</v>
      </c>
    </row>
    <row r="284" spans="1:12" x14ac:dyDescent="0.25">
      <c r="A284" s="2">
        <v>5195</v>
      </c>
      <c r="B284" s="2" t="s">
        <v>323</v>
      </c>
      <c r="C284" s="6">
        <v>0</v>
      </c>
      <c r="D284" s="6">
        <v>9541811.8399999999</v>
      </c>
      <c r="E284" s="6">
        <v>0</v>
      </c>
      <c r="F284" s="6">
        <v>9541811.8399999999</v>
      </c>
      <c r="G284" s="2">
        <v>510584</v>
      </c>
      <c r="H284" s="2" t="s">
        <v>346</v>
      </c>
      <c r="I284" s="6">
        <v>6763808</v>
      </c>
      <c r="J284" s="6">
        <v>7491288</v>
      </c>
      <c r="K284" s="6">
        <v>0</v>
      </c>
      <c r="L284" s="6">
        <v>14255096</v>
      </c>
    </row>
    <row r="285" spans="1:12" x14ac:dyDescent="0.25">
      <c r="A285" s="2">
        <v>519501</v>
      </c>
      <c r="B285" s="2" t="s">
        <v>324</v>
      </c>
      <c r="C285" s="6">
        <v>0</v>
      </c>
      <c r="D285" s="6">
        <v>335.84</v>
      </c>
      <c r="E285" s="6">
        <v>0</v>
      </c>
      <c r="F285" s="6">
        <v>335.84</v>
      </c>
      <c r="G285" s="2">
        <v>5110</v>
      </c>
      <c r="H285" s="2" t="s">
        <v>126</v>
      </c>
      <c r="I285" s="6">
        <v>16779010</v>
      </c>
      <c r="J285" s="6">
        <v>28111992</v>
      </c>
      <c r="K285" s="6">
        <v>0</v>
      </c>
      <c r="L285" s="6">
        <v>44891002</v>
      </c>
    </row>
    <row r="286" spans="1:12" x14ac:dyDescent="0.25">
      <c r="A286" s="2">
        <v>519510</v>
      </c>
      <c r="B286" s="2" t="s">
        <v>374</v>
      </c>
      <c r="C286" s="6">
        <v>0</v>
      </c>
      <c r="D286" s="6">
        <v>3608000</v>
      </c>
      <c r="E286" s="6">
        <v>0</v>
      </c>
      <c r="F286" s="6">
        <v>3608000</v>
      </c>
      <c r="G286" s="2">
        <v>511010</v>
      </c>
      <c r="H286" s="2" t="s">
        <v>347</v>
      </c>
      <c r="I286" s="6">
        <v>3400000</v>
      </c>
      <c r="J286" s="6">
        <v>8400000</v>
      </c>
      <c r="K286" s="6">
        <v>0</v>
      </c>
      <c r="L286" s="6">
        <v>11800000</v>
      </c>
    </row>
    <row r="287" spans="1:12" x14ac:dyDescent="0.25">
      <c r="A287" s="2">
        <v>519526</v>
      </c>
      <c r="B287" s="2" t="s">
        <v>375</v>
      </c>
      <c r="C287" s="6">
        <v>0</v>
      </c>
      <c r="D287" s="6">
        <v>1692512</v>
      </c>
      <c r="E287" s="6">
        <v>0</v>
      </c>
      <c r="F287" s="6">
        <v>1692512</v>
      </c>
      <c r="G287" s="2">
        <v>511025</v>
      </c>
      <c r="H287" s="2" t="s">
        <v>348</v>
      </c>
      <c r="I287" s="6">
        <v>5600000</v>
      </c>
      <c r="J287" s="6">
        <v>13584982</v>
      </c>
      <c r="K287" s="6">
        <v>0</v>
      </c>
      <c r="L287" s="6">
        <v>19184982</v>
      </c>
    </row>
    <row r="288" spans="1:12" x14ac:dyDescent="0.25">
      <c r="A288" s="2">
        <v>519530</v>
      </c>
      <c r="B288" s="2" t="s">
        <v>377</v>
      </c>
      <c r="C288" s="6">
        <v>0</v>
      </c>
      <c r="D288" s="6">
        <v>3248364</v>
      </c>
      <c r="E288" s="6">
        <v>0</v>
      </c>
      <c r="F288" s="6">
        <v>3248364</v>
      </c>
      <c r="G288" s="2">
        <v>511035</v>
      </c>
      <c r="H288" s="2" t="s">
        <v>350</v>
      </c>
      <c r="I288" s="6">
        <v>1652000</v>
      </c>
      <c r="J288" s="6">
        <v>0</v>
      </c>
      <c r="K288" s="6">
        <v>0</v>
      </c>
      <c r="L288" s="6">
        <v>1652000</v>
      </c>
    </row>
    <row r="289" spans="1:12" x14ac:dyDescent="0.25">
      <c r="A289" s="2">
        <v>519545</v>
      </c>
      <c r="B289" s="2" t="s">
        <v>379</v>
      </c>
      <c r="C289" s="6">
        <v>0</v>
      </c>
      <c r="D289" s="6">
        <v>154000</v>
      </c>
      <c r="E289" s="6">
        <v>0</v>
      </c>
      <c r="F289" s="6">
        <v>154000</v>
      </c>
      <c r="G289" s="2">
        <v>511096</v>
      </c>
      <c r="H289" s="2" t="s">
        <v>351</v>
      </c>
      <c r="I289" s="6">
        <v>2927010</v>
      </c>
      <c r="J289" s="6">
        <v>2927010</v>
      </c>
      <c r="K289" s="6">
        <v>0</v>
      </c>
      <c r="L289" s="6">
        <v>5854020</v>
      </c>
    </row>
    <row r="290" spans="1:12" x14ac:dyDescent="0.25">
      <c r="A290" s="2">
        <v>519560</v>
      </c>
      <c r="B290" s="2" t="s">
        <v>382</v>
      </c>
      <c r="C290" s="6">
        <v>0</v>
      </c>
      <c r="D290" s="6">
        <v>366000</v>
      </c>
      <c r="E290" s="6">
        <v>0</v>
      </c>
      <c r="F290" s="6">
        <v>366000</v>
      </c>
      <c r="G290" s="2">
        <v>511099</v>
      </c>
      <c r="H290" s="2" t="s">
        <v>352</v>
      </c>
      <c r="I290" s="6">
        <v>3200000</v>
      </c>
      <c r="J290" s="6">
        <v>3200000</v>
      </c>
      <c r="K290" s="6">
        <v>0</v>
      </c>
      <c r="L290" s="6">
        <v>6400000</v>
      </c>
    </row>
    <row r="291" spans="1:12" x14ac:dyDescent="0.25">
      <c r="A291" s="2">
        <v>519565</v>
      </c>
      <c r="B291" s="2" t="s">
        <v>383</v>
      </c>
      <c r="C291" s="6">
        <v>0</v>
      </c>
      <c r="D291" s="6">
        <v>64400</v>
      </c>
      <c r="E291" s="6">
        <v>0</v>
      </c>
      <c r="F291" s="6">
        <v>64400</v>
      </c>
      <c r="G291" s="2">
        <v>5115</v>
      </c>
      <c r="H291" s="2" t="s">
        <v>361</v>
      </c>
      <c r="I291" s="6">
        <v>0</v>
      </c>
      <c r="J291" s="6">
        <v>4420000</v>
      </c>
      <c r="K291" s="6">
        <v>0</v>
      </c>
      <c r="L291" s="6">
        <v>4420000</v>
      </c>
    </row>
    <row r="292" spans="1:12" x14ac:dyDescent="0.25">
      <c r="A292" s="2">
        <v>519566</v>
      </c>
      <c r="B292" s="2" t="s">
        <v>384</v>
      </c>
      <c r="C292" s="6">
        <v>0</v>
      </c>
      <c r="D292" s="6">
        <v>18200</v>
      </c>
      <c r="E292" s="6">
        <v>0</v>
      </c>
      <c r="F292" s="6">
        <v>18200</v>
      </c>
      <c r="G292" s="2">
        <v>511505</v>
      </c>
      <c r="H292" s="2" t="s">
        <v>362</v>
      </c>
      <c r="I292" s="6">
        <v>0</v>
      </c>
      <c r="J292" s="6">
        <v>4420000</v>
      </c>
      <c r="K292" s="6">
        <v>0</v>
      </c>
      <c r="L292" s="6">
        <v>4420000</v>
      </c>
    </row>
    <row r="293" spans="1:12" x14ac:dyDescent="0.25">
      <c r="A293" s="2">
        <v>519595</v>
      </c>
      <c r="B293" s="2" t="s">
        <v>187</v>
      </c>
      <c r="C293" s="6">
        <v>0</v>
      </c>
      <c r="D293" s="6">
        <v>390000</v>
      </c>
      <c r="E293" s="6">
        <v>0</v>
      </c>
      <c r="F293" s="6">
        <v>390000</v>
      </c>
      <c r="G293" s="2">
        <v>5120</v>
      </c>
      <c r="H293" s="2" t="s">
        <v>353</v>
      </c>
      <c r="I293" s="6">
        <v>12419136</v>
      </c>
      <c r="J293" s="6">
        <v>12419136</v>
      </c>
      <c r="K293" s="6">
        <v>0</v>
      </c>
      <c r="L293" s="6">
        <v>24838272</v>
      </c>
    </row>
    <row r="294" spans="1:12" x14ac:dyDescent="0.25">
      <c r="A294" s="2">
        <v>51959507</v>
      </c>
      <c r="B294" s="2" t="s">
        <v>386</v>
      </c>
      <c r="C294" s="6">
        <v>0</v>
      </c>
      <c r="D294" s="6">
        <v>390000</v>
      </c>
      <c r="E294" s="6">
        <v>0</v>
      </c>
      <c r="F294" s="6">
        <v>390000</v>
      </c>
      <c r="G294" s="2">
        <v>512010</v>
      </c>
      <c r="H294" s="2" t="s">
        <v>354</v>
      </c>
      <c r="I294" s="6">
        <v>12419136</v>
      </c>
      <c r="J294" s="6">
        <v>12419136</v>
      </c>
      <c r="K294" s="6">
        <v>0</v>
      </c>
      <c r="L294" s="6">
        <v>24838272</v>
      </c>
    </row>
    <row r="295" spans="1:12" x14ac:dyDescent="0.25">
      <c r="A295" s="2">
        <v>52</v>
      </c>
      <c r="B295" s="2" t="s">
        <v>387</v>
      </c>
      <c r="C295" s="6">
        <v>0</v>
      </c>
      <c r="D295" s="6">
        <v>116866576</v>
      </c>
      <c r="E295" s="6">
        <v>249026</v>
      </c>
      <c r="F295" s="6">
        <v>116617550</v>
      </c>
      <c r="G295" s="2">
        <v>5125</v>
      </c>
      <c r="H295" s="2" t="s">
        <v>366</v>
      </c>
      <c r="I295" s="6">
        <v>0</v>
      </c>
      <c r="J295" s="6">
        <v>12580472</v>
      </c>
      <c r="K295" s="6">
        <v>0</v>
      </c>
      <c r="L295" s="6">
        <v>12580472</v>
      </c>
    </row>
    <row r="296" spans="1:12" x14ac:dyDescent="0.25">
      <c r="A296" s="2">
        <v>5205</v>
      </c>
      <c r="B296" s="2" t="s">
        <v>387</v>
      </c>
      <c r="C296" s="6">
        <v>0</v>
      </c>
      <c r="D296" s="6">
        <v>108555218</v>
      </c>
      <c r="E296" s="6">
        <v>0</v>
      </c>
      <c r="F296" s="6">
        <v>108555218</v>
      </c>
      <c r="G296" s="2">
        <v>512510</v>
      </c>
      <c r="H296" s="2" t="s">
        <v>368</v>
      </c>
      <c r="I296" s="6">
        <v>0</v>
      </c>
      <c r="J296" s="6">
        <v>12580472</v>
      </c>
      <c r="K296" s="6">
        <v>0</v>
      </c>
      <c r="L296" s="6">
        <v>12580472</v>
      </c>
    </row>
    <row r="297" spans="1:12" x14ac:dyDescent="0.25">
      <c r="A297" s="2">
        <v>520506</v>
      </c>
      <c r="B297" s="2" t="s">
        <v>389</v>
      </c>
      <c r="C297" s="6">
        <v>0</v>
      </c>
      <c r="D297" s="6">
        <v>22169052</v>
      </c>
      <c r="E297" s="6">
        <v>0</v>
      </c>
      <c r="F297" s="6">
        <v>22169052</v>
      </c>
      <c r="G297" s="2">
        <v>5130</v>
      </c>
      <c r="H297" s="2" t="s">
        <v>370</v>
      </c>
      <c r="I297" s="6">
        <v>0</v>
      </c>
      <c r="J297" s="6">
        <v>4869668</v>
      </c>
      <c r="K297" s="6">
        <v>461382</v>
      </c>
      <c r="L297" s="6">
        <v>4408286</v>
      </c>
    </row>
    <row r="298" spans="1:12" x14ac:dyDescent="0.25">
      <c r="A298" s="2">
        <v>520518</v>
      </c>
      <c r="B298" s="2" t="s">
        <v>331</v>
      </c>
      <c r="C298" s="6">
        <v>0</v>
      </c>
      <c r="D298" s="6">
        <v>43077836</v>
      </c>
      <c r="E298" s="6">
        <v>0</v>
      </c>
      <c r="F298" s="6">
        <v>43077836</v>
      </c>
      <c r="G298" s="2">
        <v>513040</v>
      </c>
      <c r="H298" s="2" t="s">
        <v>169</v>
      </c>
      <c r="I298" s="6">
        <v>0</v>
      </c>
      <c r="J298" s="6">
        <v>4869668</v>
      </c>
      <c r="K298" s="6">
        <v>461382</v>
      </c>
      <c r="L298" s="6">
        <v>4408286</v>
      </c>
    </row>
    <row r="299" spans="1:12" x14ac:dyDescent="0.25">
      <c r="A299" s="2">
        <v>520527</v>
      </c>
      <c r="B299" s="2" t="s">
        <v>335</v>
      </c>
      <c r="C299" s="6">
        <v>0</v>
      </c>
      <c r="D299" s="6">
        <v>425816</v>
      </c>
      <c r="E299" s="6">
        <v>0</v>
      </c>
      <c r="F299" s="6">
        <v>425816</v>
      </c>
      <c r="G299" s="2">
        <v>5135</v>
      </c>
      <c r="H299" s="2" t="s">
        <v>355</v>
      </c>
      <c r="I299" s="6">
        <v>12219128</v>
      </c>
      <c r="J299" s="6">
        <v>18508894</v>
      </c>
      <c r="K299" s="6">
        <v>507596</v>
      </c>
      <c r="L299" s="6">
        <v>30220426</v>
      </c>
    </row>
    <row r="300" spans="1:12" x14ac:dyDescent="0.25">
      <c r="A300" s="2">
        <v>520530</v>
      </c>
      <c r="B300" s="2" t="s">
        <v>255</v>
      </c>
      <c r="C300" s="6">
        <v>0</v>
      </c>
      <c r="D300" s="6">
        <v>9266016</v>
      </c>
      <c r="E300" s="6">
        <v>0</v>
      </c>
      <c r="F300" s="6">
        <v>9266016</v>
      </c>
      <c r="G300" s="2">
        <v>513505</v>
      </c>
      <c r="H300" s="2" t="s">
        <v>356</v>
      </c>
      <c r="I300" s="6">
        <v>737110</v>
      </c>
      <c r="J300" s="6">
        <v>730744</v>
      </c>
      <c r="K300" s="6">
        <v>0</v>
      </c>
      <c r="L300" s="6">
        <v>1467854</v>
      </c>
    </row>
    <row r="301" spans="1:12" x14ac:dyDescent="0.25">
      <c r="A301" s="2">
        <v>520533</v>
      </c>
      <c r="B301" s="2" t="s">
        <v>250</v>
      </c>
      <c r="C301" s="6">
        <v>0</v>
      </c>
      <c r="D301" s="6">
        <v>92654</v>
      </c>
      <c r="E301" s="6">
        <v>0</v>
      </c>
      <c r="F301" s="6">
        <v>92654</v>
      </c>
      <c r="G301" s="2">
        <v>513510</v>
      </c>
      <c r="H301" s="2" t="s">
        <v>357</v>
      </c>
      <c r="I301" s="6">
        <v>2984942</v>
      </c>
      <c r="J301" s="6">
        <v>3160916</v>
      </c>
      <c r="K301" s="6">
        <v>0</v>
      </c>
      <c r="L301" s="6">
        <v>6145858</v>
      </c>
    </row>
    <row r="302" spans="1:12" x14ac:dyDescent="0.25">
      <c r="A302" s="2">
        <v>520536</v>
      </c>
      <c r="B302" s="2" t="s">
        <v>258</v>
      </c>
      <c r="C302" s="6">
        <v>0</v>
      </c>
      <c r="D302" s="6">
        <v>9266016</v>
      </c>
      <c r="E302" s="6">
        <v>0</v>
      </c>
      <c r="F302" s="6">
        <v>9266016</v>
      </c>
      <c r="G302" s="2">
        <v>513515</v>
      </c>
      <c r="H302" s="2" t="s">
        <v>358</v>
      </c>
      <c r="I302" s="6">
        <v>3580000</v>
      </c>
      <c r="J302" s="6">
        <v>3580000</v>
      </c>
      <c r="K302" s="6">
        <v>0</v>
      </c>
      <c r="L302" s="6">
        <v>7160000</v>
      </c>
    </row>
    <row r="303" spans="1:12" x14ac:dyDescent="0.25">
      <c r="A303" s="2">
        <v>520539</v>
      </c>
      <c r="B303" s="2" t="s">
        <v>257</v>
      </c>
      <c r="C303" s="6">
        <v>0</v>
      </c>
      <c r="D303" s="6">
        <v>4620812</v>
      </c>
      <c r="E303" s="6">
        <v>0</v>
      </c>
      <c r="F303" s="6">
        <v>4620812</v>
      </c>
      <c r="G303" s="2">
        <v>513525</v>
      </c>
      <c r="H303" s="2" t="s">
        <v>373</v>
      </c>
      <c r="I303" s="6">
        <v>0</v>
      </c>
      <c r="J303" s="6">
        <v>633614</v>
      </c>
      <c r="K303" s="6">
        <v>3444</v>
      </c>
      <c r="L303" s="6">
        <v>630170</v>
      </c>
    </row>
    <row r="304" spans="1:12" x14ac:dyDescent="0.25">
      <c r="A304" s="2">
        <v>520545</v>
      </c>
      <c r="B304" s="2" t="s">
        <v>336</v>
      </c>
      <c r="C304" s="6">
        <v>0</v>
      </c>
      <c r="D304" s="6">
        <v>72000</v>
      </c>
      <c r="E304" s="6">
        <v>0</v>
      </c>
      <c r="F304" s="6">
        <v>72000</v>
      </c>
      <c r="G304" s="2">
        <v>513530</v>
      </c>
      <c r="H304" s="2" t="s">
        <v>359</v>
      </c>
      <c r="I304" s="6">
        <v>337364</v>
      </c>
      <c r="J304" s="6">
        <v>1941256</v>
      </c>
      <c r="K304" s="6">
        <v>83438</v>
      </c>
      <c r="L304" s="6">
        <v>2195182</v>
      </c>
    </row>
    <row r="305" spans="1:12" x14ac:dyDescent="0.25">
      <c r="A305" s="2">
        <v>520568</v>
      </c>
      <c r="B305" s="2" t="s">
        <v>390</v>
      </c>
      <c r="C305" s="6">
        <v>0</v>
      </c>
      <c r="D305" s="6">
        <v>1586400</v>
      </c>
      <c r="E305" s="6">
        <v>0</v>
      </c>
      <c r="F305" s="6">
        <v>1586400</v>
      </c>
      <c r="G305" s="2">
        <v>513535</v>
      </c>
      <c r="H305" s="2" t="s">
        <v>360</v>
      </c>
      <c r="I305" s="6">
        <v>3326420</v>
      </c>
      <c r="J305" s="6">
        <v>3764244</v>
      </c>
      <c r="K305" s="6">
        <v>420714</v>
      </c>
      <c r="L305" s="6">
        <v>6669950</v>
      </c>
    </row>
    <row r="306" spans="1:12" x14ac:dyDescent="0.25">
      <c r="A306" s="2">
        <v>52056804</v>
      </c>
      <c r="B306" s="2" t="s">
        <v>225</v>
      </c>
      <c r="C306" s="6">
        <v>0</v>
      </c>
      <c r="D306" s="6">
        <v>1586400</v>
      </c>
      <c r="E306" s="6">
        <v>0</v>
      </c>
      <c r="F306" s="6">
        <v>1586400</v>
      </c>
      <c r="G306" s="2">
        <v>513540</v>
      </c>
      <c r="H306" s="2" t="s">
        <v>378</v>
      </c>
      <c r="I306" s="6">
        <v>0</v>
      </c>
      <c r="J306" s="6">
        <v>434768</v>
      </c>
      <c r="K306" s="6">
        <v>0</v>
      </c>
      <c r="L306" s="6">
        <v>434768</v>
      </c>
    </row>
    <row r="307" spans="1:12" x14ac:dyDescent="0.25">
      <c r="A307" s="2">
        <v>520569</v>
      </c>
      <c r="B307" s="2" t="s">
        <v>338</v>
      </c>
      <c r="C307" s="6">
        <v>0</v>
      </c>
      <c r="D307" s="6">
        <v>3861800</v>
      </c>
      <c r="E307" s="6">
        <v>0</v>
      </c>
      <c r="F307" s="6">
        <v>3861800</v>
      </c>
      <c r="G307" s="2">
        <v>513550</v>
      </c>
      <c r="H307" s="2" t="s">
        <v>380</v>
      </c>
      <c r="I307" s="6">
        <v>0</v>
      </c>
      <c r="J307" s="6">
        <v>245000</v>
      </c>
      <c r="K307" s="6">
        <v>0</v>
      </c>
      <c r="L307" s="6">
        <v>245000</v>
      </c>
    </row>
    <row r="308" spans="1:12" x14ac:dyDescent="0.25">
      <c r="A308" s="2">
        <v>52056901</v>
      </c>
      <c r="B308" s="2" t="s">
        <v>216</v>
      </c>
      <c r="C308" s="6">
        <v>0</v>
      </c>
      <c r="D308" s="6">
        <v>200</v>
      </c>
      <c r="E308" s="6">
        <v>0</v>
      </c>
      <c r="F308" s="6">
        <v>200</v>
      </c>
      <c r="G308" s="2">
        <v>513595</v>
      </c>
      <c r="H308" s="2" t="s">
        <v>355</v>
      </c>
      <c r="I308" s="6">
        <v>1253292</v>
      </c>
      <c r="J308" s="6">
        <v>4018352</v>
      </c>
      <c r="K308" s="6">
        <v>0</v>
      </c>
      <c r="L308" s="6">
        <v>5271644</v>
      </c>
    </row>
    <row r="309" spans="1:12" x14ac:dyDescent="0.25">
      <c r="A309" s="2">
        <v>52056902</v>
      </c>
      <c r="B309" s="2" t="s">
        <v>217</v>
      </c>
      <c r="C309" s="6">
        <v>0</v>
      </c>
      <c r="D309" s="6">
        <v>200</v>
      </c>
      <c r="E309" s="6">
        <v>0</v>
      </c>
      <c r="F309" s="6">
        <v>200</v>
      </c>
      <c r="G309" s="2">
        <v>51359508</v>
      </c>
      <c r="H309" s="2" t="s">
        <v>363</v>
      </c>
      <c r="I309" s="6">
        <v>1253292</v>
      </c>
      <c r="J309" s="6">
        <v>1294652</v>
      </c>
      <c r="K309" s="6">
        <v>0</v>
      </c>
      <c r="L309" s="6">
        <v>2547944</v>
      </c>
    </row>
    <row r="310" spans="1:12" x14ac:dyDescent="0.25">
      <c r="A310" s="2">
        <v>52056903</v>
      </c>
      <c r="B310" s="2" t="s">
        <v>218</v>
      </c>
      <c r="C310" s="6">
        <v>0</v>
      </c>
      <c r="D310" s="6">
        <v>3861400</v>
      </c>
      <c r="E310" s="6">
        <v>0</v>
      </c>
      <c r="F310" s="6">
        <v>3861400</v>
      </c>
      <c r="G310" s="2">
        <v>51359510</v>
      </c>
      <c r="H310" s="2" t="s">
        <v>385</v>
      </c>
      <c r="I310" s="6">
        <v>0</v>
      </c>
      <c r="J310" s="6">
        <v>2723700</v>
      </c>
      <c r="K310" s="6">
        <v>0</v>
      </c>
      <c r="L310" s="6">
        <v>2723700</v>
      </c>
    </row>
    <row r="311" spans="1:12" x14ac:dyDescent="0.25">
      <c r="A311" s="2">
        <v>520570</v>
      </c>
      <c r="B311" s="2" t="s">
        <v>394</v>
      </c>
      <c r="C311" s="6">
        <v>0</v>
      </c>
      <c r="D311" s="6">
        <v>7841600</v>
      </c>
      <c r="E311" s="6">
        <v>0</v>
      </c>
      <c r="F311" s="6">
        <v>7841600</v>
      </c>
      <c r="G311" s="2">
        <v>5140</v>
      </c>
      <c r="H311" s="2" t="s">
        <v>364</v>
      </c>
      <c r="I311" s="6">
        <v>10960</v>
      </c>
      <c r="J311" s="6">
        <v>676628</v>
      </c>
      <c r="K311" s="6">
        <v>0</v>
      </c>
      <c r="L311" s="6">
        <v>687588</v>
      </c>
    </row>
    <row r="312" spans="1:12" x14ac:dyDescent="0.25">
      <c r="A312" s="2">
        <v>52057001</v>
      </c>
      <c r="B312" s="2" t="s">
        <v>340</v>
      </c>
      <c r="C312" s="6">
        <v>0</v>
      </c>
      <c r="D312" s="6">
        <v>218200</v>
      </c>
      <c r="E312" s="6">
        <v>0</v>
      </c>
      <c r="F312" s="6">
        <v>218200</v>
      </c>
      <c r="G312" s="2">
        <v>514005</v>
      </c>
      <c r="H312" s="2" t="s">
        <v>365</v>
      </c>
      <c r="I312" s="6">
        <v>10960</v>
      </c>
      <c r="J312" s="6">
        <v>25228</v>
      </c>
      <c r="K312" s="6">
        <v>0</v>
      </c>
      <c r="L312" s="6">
        <v>36188</v>
      </c>
    </row>
    <row r="313" spans="1:12" x14ac:dyDescent="0.25">
      <c r="A313" s="2">
        <v>52057002</v>
      </c>
      <c r="B313" s="2" t="s">
        <v>230</v>
      </c>
      <c r="C313" s="6">
        <v>0</v>
      </c>
      <c r="D313" s="6">
        <v>1904800</v>
      </c>
      <c r="E313" s="6">
        <v>0</v>
      </c>
      <c r="F313" s="6">
        <v>1904800</v>
      </c>
      <c r="G313" s="2">
        <v>514015</v>
      </c>
      <c r="H313" s="2" t="s">
        <v>388</v>
      </c>
      <c r="I313" s="6">
        <v>0</v>
      </c>
      <c r="J313" s="6">
        <v>651400</v>
      </c>
      <c r="K313" s="6">
        <v>0</v>
      </c>
      <c r="L313" s="6">
        <v>651400</v>
      </c>
    </row>
    <row r="314" spans="1:12" x14ac:dyDescent="0.25">
      <c r="A314" s="2">
        <v>52057003</v>
      </c>
      <c r="B314" s="2" t="s">
        <v>341</v>
      </c>
      <c r="C314" s="6">
        <v>0</v>
      </c>
      <c r="D314" s="6">
        <v>5451400</v>
      </c>
      <c r="E314" s="6">
        <v>0</v>
      </c>
      <c r="F314" s="6">
        <v>5451400</v>
      </c>
      <c r="G314" s="2">
        <v>5150</v>
      </c>
      <c r="H314" s="2" t="s">
        <v>367</v>
      </c>
      <c r="I314" s="6">
        <v>117648</v>
      </c>
      <c r="J314" s="6">
        <v>141584</v>
      </c>
      <c r="K314" s="6">
        <v>0</v>
      </c>
      <c r="L314" s="6">
        <v>259232</v>
      </c>
    </row>
    <row r="315" spans="1:12" x14ac:dyDescent="0.25">
      <c r="A315" s="2">
        <v>52057006</v>
      </c>
      <c r="B315" s="2" t="s">
        <v>342</v>
      </c>
      <c r="C315" s="6">
        <v>0</v>
      </c>
      <c r="D315" s="6">
        <v>267200</v>
      </c>
      <c r="E315" s="6">
        <v>0</v>
      </c>
      <c r="F315" s="6">
        <v>267200</v>
      </c>
      <c r="G315" s="2">
        <v>515015</v>
      </c>
      <c r="H315" s="2" t="s">
        <v>369</v>
      </c>
      <c r="I315" s="6">
        <v>117648</v>
      </c>
      <c r="J315" s="6">
        <v>141584</v>
      </c>
      <c r="K315" s="6">
        <v>0</v>
      </c>
      <c r="L315" s="6">
        <v>259232</v>
      </c>
    </row>
    <row r="316" spans="1:12" x14ac:dyDescent="0.25">
      <c r="A316" s="2">
        <v>520572</v>
      </c>
      <c r="B316" s="2" t="s">
        <v>343</v>
      </c>
      <c r="C316" s="6">
        <v>0</v>
      </c>
      <c r="D316" s="6">
        <v>2610200</v>
      </c>
      <c r="E316" s="6">
        <v>0</v>
      </c>
      <c r="F316" s="6">
        <v>2610200</v>
      </c>
      <c r="G316" s="2">
        <v>5160</v>
      </c>
      <c r="H316" s="2" t="s">
        <v>371</v>
      </c>
      <c r="I316" s="6">
        <v>6986759.1200000001</v>
      </c>
      <c r="J316" s="6">
        <v>7547041.7000000002</v>
      </c>
      <c r="K316" s="6">
        <v>0</v>
      </c>
      <c r="L316" s="6">
        <v>14533800.82</v>
      </c>
    </row>
    <row r="317" spans="1:12" x14ac:dyDescent="0.25">
      <c r="A317" s="2">
        <v>520575</v>
      </c>
      <c r="B317" s="2" t="s">
        <v>344</v>
      </c>
      <c r="C317" s="6">
        <v>0</v>
      </c>
      <c r="D317" s="6">
        <v>1367000</v>
      </c>
      <c r="E317" s="6">
        <v>0</v>
      </c>
      <c r="F317" s="6">
        <v>1367000</v>
      </c>
      <c r="G317" s="2">
        <v>516005</v>
      </c>
      <c r="H317" s="2" t="s">
        <v>158</v>
      </c>
      <c r="I317" s="6">
        <v>4831414.1399999997</v>
      </c>
      <c r="J317" s="6">
        <v>4831414.1399999997</v>
      </c>
      <c r="K317" s="6">
        <v>0</v>
      </c>
      <c r="L317" s="6">
        <v>9662828.2799999993</v>
      </c>
    </row>
    <row r="318" spans="1:12" x14ac:dyDescent="0.25">
      <c r="A318" s="2">
        <v>520578</v>
      </c>
      <c r="B318" s="2" t="s">
        <v>345</v>
      </c>
      <c r="C318" s="6">
        <v>0</v>
      </c>
      <c r="D318" s="6">
        <v>911400</v>
      </c>
      <c r="E318" s="6">
        <v>0</v>
      </c>
      <c r="F318" s="6">
        <v>911400</v>
      </c>
      <c r="G318" s="2">
        <v>516015</v>
      </c>
      <c r="H318" s="2" t="s">
        <v>163</v>
      </c>
      <c r="I318" s="6">
        <v>265760.48</v>
      </c>
      <c r="J318" s="6">
        <v>373840.46</v>
      </c>
      <c r="K318" s="6">
        <v>0</v>
      </c>
      <c r="L318" s="6">
        <v>639600.93999999994</v>
      </c>
    </row>
    <row r="319" spans="1:12" x14ac:dyDescent="0.25">
      <c r="A319" s="2">
        <v>520584</v>
      </c>
      <c r="B319" s="2" t="s">
        <v>346</v>
      </c>
      <c r="C319" s="6">
        <v>0</v>
      </c>
      <c r="D319" s="6">
        <v>1386616</v>
      </c>
      <c r="E319" s="6">
        <v>0</v>
      </c>
      <c r="F319" s="6">
        <v>1386616</v>
      </c>
      <c r="G319" s="2">
        <v>516020</v>
      </c>
      <c r="H319" s="2" t="s">
        <v>372</v>
      </c>
      <c r="I319" s="6">
        <v>1889584.5</v>
      </c>
      <c r="J319" s="6">
        <v>2341787.1</v>
      </c>
      <c r="K319" s="6">
        <v>0</v>
      </c>
      <c r="L319" s="6">
        <v>4231371.5999999996</v>
      </c>
    </row>
    <row r="320" spans="1:12" x14ac:dyDescent="0.25">
      <c r="A320" s="2">
        <v>5220</v>
      </c>
      <c r="B320" s="2" t="s">
        <v>355</v>
      </c>
      <c r="C320" s="6">
        <v>0</v>
      </c>
      <c r="D320" s="6">
        <v>1166464</v>
      </c>
      <c r="E320" s="6">
        <v>0</v>
      </c>
      <c r="F320" s="6">
        <v>1166464</v>
      </c>
      <c r="G320" s="2">
        <v>5195</v>
      </c>
      <c r="H320" s="2" t="s">
        <v>323</v>
      </c>
      <c r="I320" s="6">
        <v>9541811.8399999999</v>
      </c>
      <c r="J320" s="6">
        <v>10852859.880000001</v>
      </c>
      <c r="K320" s="6">
        <v>0</v>
      </c>
      <c r="L320" s="6">
        <v>20394671.719999999</v>
      </c>
    </row>
    <row r="321" spans="1:12" x14ac:dyDescent="0.25">
      <c r="A321" s="2">
        <v>522025</v>
      </c>
      <c r="B321" s="2" t="s">
        <v>372</v>
      </c>
      <c r="C321" s="6">
        <v>0</v>
      </c>
      <c r="D321" s="6">
        <v>1166464</v>
      </c>
      <c r="E321" s="6">
        <v>0</v>
      </c>
      <c r="F321" s="6">
        <v>1166464</v>
      </c>
      <c r="G321" s="2">
        <v>519501</v>
      </c>
      <c r="H321" s="2" t="s">
        <v>324</v>
      </c>
      <c r="I321" s="6">
        <v>335.84</v>
      </c>
      <c r="J321" s="6">
        <v>1885.88</v>
      </c>
      <c r="K321" s="6">
        <v>0</v>
      </c>
      <c r="L321" s="6">
        <v>2221.7199999999998</v>
      </c>
    </row>
    <row r="322" spans="1:12" x14ac:dyDescent="0.25">
      <c r="A322" s="2">
        <v>5235</v>
      </c>
      <c r="B322" s="2" t="s">
        <v>355</v>
      </c>
      <c r="C322" s="6">
        <v>0</v>
      </c>
      <c r="D322" s="6">
        <v>6696214</v>
      </c>
      <c r="E322" s="6">
        <v>233350</v>
      </c>
      <c r="F322" s="6">
        <v>6462864</v>
      </c>
      <c r="G322" s="2">
        <v>519510</v>
      </c>
      <c r="H322" s="2" t="s">
        <v>374</v>
      </c>
      <c r="I322" s="6">
        <v>3608000</v>
      </c>
      <c r="J322" s="6">
        <v>0</v>
      </c>
      <c r="K322" s="6">
        <v>0</v>
      </c>
      <c r="L322" s="6">
        <v>3608000</v>
      </c>
    </row>
    <row r="323" spans="1:12" x14ac:dyDescent="0.25">
      <c r="A323" s="2">
        <v>523505</v>
      </c>
      <c r="B323" s="2" t="s">
        <v>356</v>
      </c>
      <c r="C323" s="6">
        <v>0</v>
      </c>
      <c r="D323" s="6">
        <v>368558</v>
      </c>
      <c r="E323" s="6">
        <v>0</v>
      </c>
      <c r="F323" s="6">
        <v>368558</v>
      </c>
      <c r="G323" s="2">
        <v>519526</v>
      </c>
      <c r="H323" s="2" t="s">
        <v>375</v>
      </c>
      <c r="I323" s="6">
        <v>1692512</v>
      </c>
      <c r="J323" s="6">
        <v>5337808</v>
      </c>
      <c r="K323" s="6">
        <v>0</v>
      </c>
      <c r="L323" s="6">
        <v>7030320</v>
      </c>
    </row>
    <row r="324" spans="1:12" x14ac:dyDescent="0.25">
      <c r="A324" s="2">
        <v>523530</v>
      </c>
      <c r="B324" s="2" t="s">
        <v>359</v>
      </c>
      <c r="C324" s="6">
        <v>0</v>
      </c>
      <c r="D324" s="6">
        <v>208394</v>
      </c>
      <c r="E324" s="6">
        <v>39716</v>
      </c>
      <c r="F324" s="6">
        <v>168678</v>
      </c>
      <c r="G324" s="2">
        <v>519530</v>
      </c>
      <c r="H324" s="2" t="s">
        <v>377</v>
      </c>
      <c r="I324" s="6">
        <v>3248364</v>
      </c>
      <c r="J324" s="6">
        <v>2057546</v>
      </c>
      <c r="K324" s="6">
        <v>0</v>
      </c>
      <c r="L324" s="6">
        <v>5305910</v>
      </c>
    </row>
    <row r="325" spans="1:12" x14ac:dyDescent="0.25">
      <c r="A325" s="2">
        <v>523535</v>
      </c>
      <c r="B325" s="2" t="s">
        <v>360</v>
      </c>
      <c r="C325" s="6">
        <v>0</v>
      </c>
      <c r="D325" s="6">
        <v>1169038</v>
      </c>
      <c r="E325" s="6">
        <v>193634</v>
      </c>
      <c r="F325" s="6">
        <v>975404</v>
      </c>
      <c r="G325" s="2">
        <v>519535</v>
      </c>
      <c r="H325" s="2" t="s">
        <v>392</v>
      </c>
      <c r="I325" s="6">
        <v>0</v>
      </c>
      <c r="J325" s="6">
        <v>380000</v>
      </c>
      <c r="K325" s="6">
        <v>0</v>
      </c>
      <c r="L325" s="6">
        <v>380000</v>
      </c>
    </row>
    <row r="326" spans="1:12" x14ac:dyDescent="0.25">
      <c r="A326" s="2">
        <v>523550</v>
      </c>
      <c r="B326" s="2" t="s">
        <v>380</v>
      </c>
      <c r="C326" s="6">
        <v>0</v>
      </c>
      <c r="D326" s="6">
        <v>352276</v>
      </c>
      <c r="E326" s="6">
        <v>0</v>
      </c>
      <c r="F326" s="6">
        <v>352276</v>
      </c>
      <c r="G326" s="2">
        <v>519545</v>
      </c>
      <c r="H326" s="2" t="s">
        <v>379</v>
      </c>
      <c r="I326" s="6">
        <v>154000</v>
      </c>
      <c r="J326" s="6">
        <v>280600</v>
      </c>
      <c r="K326" s="6">
        <v>0</v>
      </c>
      <c r="L326" s="6">
        <v>434600</v>
      </c>
    </row>
    <row r="327" spans="1:12" x14ac:dyDescent="0.25">
      <c r="A327" s="2">
        <v>523560</v>
      </c>
      <c r="B327" s="2" t="s">
        <v>397</v>
      </c>
      <c r="C327" s="6">
        <v>0</v>
      </c>
      <c r="D327" s="6">
        <v>4450502</v>
      </c>
      <c r="E327" s="6">
        <v>0</v>
      </c>
      <c r="F327" s="6">
        <v>4450502</v>
      </c>
      <c r="G327" s="2">
        <v>519560</v>
      </c>
      <c r="H327" s="2" t="s">
        <v>382</v>
      </c>
      <c r="I327" s="6">
        <v>366000</v>
      </c>
      <c r="J327" s="6">
        <v>739668</v>
      </c>
      <c r="K327" s="6">
        <v>0</v>
      </c>
      <c r="L327" s="6">
        <v>1105668</v>
      </c>
    </row>
    <row r="328" spans="1:12" x14ac:dyDescent="0.25">
      <c r="A328" s="2">
        <v>523595</v>
      </c>
      <c r="B328" s="2" t="s">
        <v>355</v>
      </c>
      <c r="C328" s="6">
        <v>0</v>
      </c>
      <c r="D328" s="6">
        <v>147446</v>
      </c>
      <c r="E328" s="6">
        <v>0</v>
      </c>
      <c r="F328" s="6">
        <v>147446</v>
      </c>
      <c r="G328" s="2">
        <v>519565</v>
      </c>
      <c r="H328" s="2" t="s">
        <v>383</v>
      </c>
      <c r="I328" s="6">
        <v>64400</v>
      </c>
      <c r="J328" s="6">
        <v>179700</v>
      </c>
      <c r="K328" s="6">
        <v>0</v>
      </c>
      <c r="L328" s="6">
        <v>244100</v>
      </c>
    </row>
    <row r="329" spans="1:12" x14ac:dyDescent="0.25">
      <c r="A329" s="2">
        <v>52359508</v>
      </c>
      <c r="B329" s="2" t="s">
        <v>399</v>
      </c>
      <c r="C329" s="6">
        <v>0</v>
      </c>
      <c r="D329" s="6">
        <v>147446</v>
      </c>
      <c r="E329" s="6">
        <v>0</v>
      </c>
      <c r="F329" s="6">
        <v>147446</v>
      </c>
      <c r="G329" s="2">
        <v>519566</v>
      </c>
      <c r="H329" s="2" t="s">
        <v>384</v>
      </c>
      <c r="I329" s="6">
        <v>18200</v>
      </c>
      <c r="J329" s="6">
        <v>54600</v>
      </c>
      <c r="K329" s="6">
        <v>0</v>
      </c>
      <c r="L329" s="6">
        <v>72800</v>
      </c>
    </row>
    <row r="330" spans="1:12" x14ac:dyDescent="0.25">
      <c r="A330" s="2">
        <v>5250</v>
      </c>
      <c r="B330" s="2" t="s">
        <v>367</v>
      </c>
      <c r="C330" s="6">
        <v>0</v>
      </c>
      <c r="D330" s="6">
        <v>0</v>
      </c>
      <c r="E330" s="6">
        <v>15676</v>
      </c>
      <c r="F330" s="6">
        <v>-15676</v>
      </c>
      <c r="G330" s="2">
        <v>519595</v>
      </c>
      <c r="H330" s="2" t="s">
        <v>187</v>
      </c>
      <c r="I330" s="6">
        <v>390000</v>
      </c>
      <c r="J330" s="6">
        <v>1821052</v>
      </c>
      <c r="K330" s="6">
        <v>0</v>
      </c>
      <c r="L330" s="6">
        <v>2211052</v>
      </c>
    </row>
    <row r="331" spans="1:12" x14ac:dyDescent="0.25">
      <c r="A331" s="2">
        <v>525015</v>
      </c>
      <c r="B331" s="2" t="s">
        <v>369</v>
      </c>
      <c r="C331" s="6">
        <v>0</v>
      </c>
      <c r="D331" s="6">
        <v>0</v>
      </c>
      <c r="E331" s="6">
        <v>15676</v>
      </c>
      <c r="F331" s="6">
        <v>-15676</v>
      </c>
      <c r="G331" s="2">
        <v>51959507</v>
      </c>
      <c r="H331" s="2" t="s">
        <v>386</v>
      </c>
      <c r="I331" s="6">
        <v>390000</v>
      </c>
      <c r="J331" s="6">
        <v>1821052</v>
      </c>
      <c r="K331" s="6">
        <v>0</v>
      </c>
      <c r="L331" s="6">
        <v>2211052</v>
      </c>
    </row>
    <row r="332" spans="1:12" x14ac:dyDescent="0.25">
      <c r="A332" s="2">
        <v>5255</v>
      </c>
      <c r="B332" s="2" t="s">
        <v>400</v>
      </c>
      <c r="C332" s="6">
        <v>0</v>
      </c>
      <c r="D332" s="6">
        <v>357480</v>
      </c>
      <c r="E332" s="6">
        <v>0</v>
      </c>
      <c r="F332" s="6">
        <v>357480</v>
      </c>
      <c r="G332" s="2">
        <v>52</v>
      </c>
      <c r="H332" s="2" t="s">
        <v>387</v>
      </c>
      <c r="I332" s="6">
        <v>116617550</v>
      </c>
      <c r="J332" s="6">
        <v>69297396</v>
      </c>
      <c r="K332" s="6">
        <v>219444</v>
      </c>
      <c r="L332" s="6">
        <v>185695502</v>
      </c>
    </row>
    <row r="333" spans="1:12" x14ac:dyDescent="0.25">
      <c r="A333" s="2">
        <v>525515</v>
      </c>
      <c r="B333" s="2" t="s">
        <v>396</v>
      </c>
      <c r="C333" s="6">
        <v>0</v>
      </c>
      <c r="D333" s="6">
        <v>357480</v>
      </c>
      <c r="E333" s="6">
        <v>0</v>
      </c>
      <c r="F333" s="6">
        <v>357480</v>
      </c>
      <c r="G333" s="2">
        <v>5205</v>
      </c>
      <c r="H333" s="2" t="s">
        <v>387</v>
      </c>
      <c r="I333" s="6">
        <v>108555218</v>
      </c>
      <c r="J333" s="6">
        <v>59061954</v>
      </c>
      <c r="K333" s="6">
        <v>0</v>
      </c>
      <c r="L333" s="6">
        <v>167617172</v>
      </c>
    </row>
    <row r="334" spans="1:12" x14ac:dyDescent="0.25">
      <c r="A334" s="2">
        <v>5295</v>
      </c>
      <c r="B334" s="2" t="s">
        <v>323</v>
      </c>
      <c r="C334" s="6">
        <v>0</v>
      </c>
      <c r="D334" s="6">
        <v>91200</v>
      </c>
      <c r="E334" s="6">
        <v>0</v>
      </c>
      <c r="F334" s="6">
        <v>91200</v>
      </c>
      <c r="G334" s="2">
        <v>520506</v>
      </c>
      <c r="H334" s="2" t="s">
        <v>389</v>
      </c>
      <c r="I334" s="6">
        <v>22169052</v>
      </c>
      <c r="J334" s="6">
        <v>22426526</v>
      </c>
      <c r="K334" s="6">
        <v>0</v>
      </c>
      <c r="L334" s="6">
        <v>44595578</v>
      </c>
    </row>
    <row r="335" spans="1:12" x14ac:dyDescent="0.25">
      <c r="A335" s="2">
        <v>529565</v>
      </c>
      <c r="B335" s="2" t="s">
        <v>383</v>
      </c>
      <c r="C335" s="6">
        <v>0</v>
      </c>
      <c r="D335" s="6">
        <v>12000</v>
      </c>
      <c r="E335" s="6">
        <v>0</v>
      </c>
      <c r="F335" s="6">
        <v>12000</v>
      </c>
      <c r="G335" s="2">
        <v>520518</v>
      </c>
      <c r="H335" s="2" t="s">
        <v>331</v>
      </c>
      <c r="I335" s="6">
        <v>43077836</v>
      </c>
      <c r="J335" s="6">
        <v>15158898</v>
      </c>
      <c r="K335" s="6">
        <v>0</v>
      </c>
      <c r="L335" s="6">
        <v>58236734</v>
      </c>
    </row>
    <row r="336" spans="1:12" x14ac:dyDescent="0.25">
      <c r="A336" s="2">
        <v>529566</v>
      </c>
      <c r="B336" s="2" t="s">
        <v>384</v>
      </c>
      <c r="C336" s="6">
        <v>0</v>
      </c>
      <c r="D336" s="6">
        <v>79200</v>
      </c>
      <c r="E336" s="6">
        <v>0</v>
      </c>
      <c r="F336" s="6">
        <v>79200</v>
      </c>
      <c r="G336" s="2">
        <v>520527</v>
      </c>
      <c r="H336" s="2" t="s">
        <v>335</v>
      </c>
      <c r="I336" s="6">
        <v>425816</v>
      </c>
      <c r="J336" s="6">
        <v>425816</v>
      </c>
      <c r="K336" s="6">
        <v>0</v>
      </c>
      <c r="L336" s="6">
        <v>851632</v>
      </c>
    </row>
    <row r="337" spans="1:12" x14ac:dyDescent="0.25">
      <c r="A337" s="2">
        <v>53</v>
      </c>
      <c r="B337" s="2" t="s">
        <v>401</v>
      </c>
      <c r="C337" s="6">
        <v>0</v>
      </c>
      <c r="D337" s="6">
        <v>11922228.52</v>
      </c>
      <c r="E337" s="6">
        <v>0</v>
      </c>
      <c r="F337" s="6">
        <v>11922228.52</v>
      </c>
      <c r="G337" s="2">
        <v>520530</v>
      </c>
      <c r="H337" s="2" t="s">
        <v>255</v>
      </c>
      <c r="I337" s="6">
        <v>9266016</v>
      </c>
      <c r="J337" s="6">
        <v>3166332</v>
      </c>
      <c r="K337" s="6">
        <v>0</v>
      </c>
      <c r="L337" s="6">
        <v>12432348</v>
      </c>
    </row>
    <row r="338" spans="1:12" x14ac:dyDescent="0.25">
      <c r="A338" s="2">
        <v>5305</v>
      </c>
      <c r="B338" s="2" t="s">
        <v>310</v>
      </c>
      <c r="C338" s="6">
        <v>0</v>
      </c>
      <c r="D338" s="6">
        <v>11922228.52</v>
      </c>
      <c r="E338" s="6">
        <v>0</v>
      </c>
      <c r="F338" s="6">
        <v>11922228.52</v>
      </c>
      <c r="G338" s="2">
        <v>520533</v>
      </c>
      <c r="H338" s="2" t="s">
        <v>250</v>
      </c>
      <c r="I338" s="6">
        <v>92654</v>
      </c>
      <c r="J338" s="6">
        <v>31658</v>
      </c>
      <c r="K338" s="6">
        <v>0</v>
      </c>
      <c r="L338" s="6">
        <v>124312</v>
      </c>
    </row>
    <row r="339" spans="1:12" x14ac:dyDescent="0.25">
      <c r="A339" s="2">
        <v>530505</v>
      </c>
      <c r="B339" s="2" t="s">
        <v>402</v>
      </c>
      <c r="C339" s="6">
        <v>0</v>
      </c>
      <c r="D339" s="6">
        <v>593939.6</v>
      </c>
      <c r="E339" s="6">
        <v>0</v>
      </c>
      <c r="F339" s="6">
        <v>593939.6</v>
      </c>
      <c r="G339" s="2">
        <v>520536</v>
      </c>
      <c r="H339" s="2" t="s">
        <v>258</v>
      </c>
      <c r="I339" s="6">
        <v>9266016</v>
      </c>
      <c r="J339" s="6">
        <v>3166332</v>
      </c>
      <c r="K339" s="6">
        <v>0</v>
      </c>
      <c r="L339" s="6">
        <v>12432348</v>
      </c>
    </row>
    <row r="340" spans="1:12" x14ac:dyDescent="0.25">
      <c r="A340" s="2">
        <v>53050501</v>
      </c>
      <c r="B340" s="2" t="s">
        <v>402</v>
      </c>
      <c r="C340" s="6">
        <v>0</v>
      </c>
      <c r="D340" s="6">
        <v>593939.6</v>
      </c>
      <c r="E340" s="6">
        <v>0</v>
      </c>
      <c r="F340" s="6">
        <v>593939.6</v>
      </c>
      <c r="G340" s="2">
        <v>520539</v>
      </c>
      <c r="H340" s="2" t="s">
        <v>257</v>
      </c>
      <c r="I340" s="6">
        <v>4620812</v>
      </c>
      <c r="J340" s="6">
        <v>1567308</v>
      </c>
      <c r="K340" s="6">
        <v>0</v>
      </c>
      <c r="L340" s="6">
        <v>6188120</v>
      </c>
    </row>
    <row r="341" spans="1:12" x14ac:dyDescent="0.25">
      <c r="A341" s="2">
        <v>530515</v>
      </c>
      <c r="B341" s="2" t="s">
        <v>331</v>
      </c>
      <c r="C341" s="6">
        <v>0</v>
      </c>
      <c r="D341" s="6">
        <v>1364500</v>
      </c>
      <c r="E341" s="6">
        <v>0</v>
      </c>
      <c r="F341" s="6">
        <v>1364500</v>
      </c>
      <c r="G341" s="2">
        <v>520545</v>
      </c>
      <c r="H341" s="2" t="s">
        <v>336</v>
      </c>
      <c r="I341" s="6">
        <v>72000</v>
      </c>
      <c r="J341" s="6">
        <v>1192000</v>
      </c>
      <c r="K341" s="6">
        <v>0</v>
      </c>
      <c r="L341" s="6">
        <v>1264000</v>
      </c>
    </row>
    <row r="342" spans="1:12" x14ac:dyDescent="0.25">
      <c r="A342" s="2">
        <v>530520</v>
      </c>
      <c r="B342" s="2" t="s">
        <v>404</v>
      </c>
      <c r="C342" s="6">
        <v>0</v>
      </c>
      <c r="D342" s="6">
        <v>1200302</v>
      </c>
      <c r="E342" s="6">
        <v>0</v>
      </c>
      <c r="F342" s="6">
        <v>1200302</v>
      </c>
      <c r="G342" s="2">
        <v>520568</v>
      </c>
      <c r="H342" s="2" t="s">
        <v>390</v>
      </c>
      <c r="I342" s="6">
        <v>1586400</v>
      </c>
      <c r="J342" s="6">
        <v>942734</v>
      </c>
      <c r="K342" s="6">
        <v>0</v>
      </c>
      <c r="L342" s="6">
        <v>2529134</v>
      </c>
    </row>
    <row r="343" spans="1:12" x14ac:dyDescent="0.25">
      <c r="A343" s="2">
        <v>530522</v>
      </c>
      <c r="B343" s="2" t="s">
        <v>405</v>
      </c>
      <c r="C343" s="6">
        <v>0</v>
      </c>
      <c r="D343" s="6">
        <v>1496700</v>
      </c>
      <c r="E343" s="6">
        <v>0</v>
      </c>
      <c r="F343" s="6">
        <v>1496700</v>
      </c>
      <c r="G343" s="2">
        <v>52056804</v>
      </c>
      <c r="H343" s="2" t="s">
        <v>225</v>
      </c>
      <c r="I343" s="6">
        <v>1586400</v>
      </c>
      <c r="J343" s="6">
        <v>942734</v>
      </c>
      <c r="K343" s="6">
        <v>0</v>
      </c>
      <c r="L343" s="6">
        <v>2529134</v>
      </c>
    </row>
    <row r="344" spans="1:12" x14ac:dyDescent="0.25">
      <c r="A344" s="2">
        <v>530525</v>
      </c>
      <c r="B344" s="2" t="s">
        <v>315</v>
      </c>
      <c r="C344" s="6">
        <v>0</v>
      </c>
      <c r="D344" s="6">
        <v>1492052.84</v>
      </c>
      <c r="E344" s="6">
        <v>0</v>
      </c>
      <c r="F344" s="6">
        <v>1492052.84</v>
      </c>
      <c r="G344" s="2">
        <v>520569</v>
      </c>
      <c r="H344" s="2" t="s">
        <v>338</v>
      </c>
      <c r="I344" s="6">
        <v>3861800</v>
      </c>
      <c r="J344" s="6">
        <v>2123000</v>
      </c>
      <c r="K344" s="6">
        <v>0</v>
      </c>
      <c r="L344" s="6">
        <v>5984800</v>
      </c>
    </row>
    <row r="345" spans="1:12" x14ac:dyDescent="0.25">
      <c r="A345" s="2">
        <v>530555</v>
      </c>
      <c r="B345" s="2" t="s">
        <v>406</v>
      </c>
      <c r="C345" s="6">
        <v>0</v>
      </c>
      <c r="D345" s="6">
        <v>5774734.0800000001</v>
      </c>
      <c r="E345" s="6">
        <v>0</v>
      </c>
      <c r="F345" s="6">
        <v>5774734.0800000001</v>
      </c>
      <c r="G345" s="2">
        <v>52056901</v>
      </c>
      <c r="H345" s="2" t="s">
        <v>216</v>
      </c>
      <c r="I345" s="6">
        <v>200</v>
      </c>
      <c r="J345" s="6">
        <v>200</v>
      </c>
      <c r="K345" s="6">
        <v>0</v>
      </c>
      <c r="L345" s="6">
        <v>400</v>
      </c>
    </row>
    <row r="346" spans="1:12" x14ac:dyDescent="0.25">
      <c r="A346" s="2">
        <v>53055501</v>
      </c>
      <c r="B346" s="2" t="s">
        <v>406</v>
      </c>
      <c r="C346" s="6">
        <v>0</v>
      </c>
      <c r="D346" s="6">
        <v>5774734.0800000001</v>
      </c>
      <c r="E346" s="6">
        <v>0</v>
      </c>
      <c r="F346" s="6">
        <v>5774734.0800000001</v>
      </c>
      <c r="G346" s="2">
        <v>52056902</v>
      </c>
      <c r="H346" s="2" t="s">
        <v>217</v>
      </c>
      <c r="I346" s="6">
        <v>200</v>
      </c>
      <c r="J346" s="6">
        <v>200</v>
      </c>
      <c r="K346" s="6">
        <v>0</v>
      </c>
      <c r="L346" s="6">
        <v>400</v>
      </c>
    </row>
    <row r="347" spans="1:12" x14ac:dyDescent="0.25">
      <c r="A347" s="2">
        <v>6</v>
      </c>
      <c r="B347" s="2" t="s">
        <v>407</v>
      </c>
      <c r="C347" s="6">
        <f>(C348+C354)*2</f>
        <v>0</v>
      </c>
      <c r="D347" s="6">
        <f>(D348+D354)*2</f>
        <v>701238229.91999996</v>
      </c>
      <c r="E347" s="6">
        <f>(E348+E354)*2</f>
        <v>481916767.56</v>
      </c>
      <c r="F347" s="6">
        <f>(F348+F354)*2</f>
        <v>219321462.36000001</v>
      </c>
      <c r="G347" s="2">
        <v>52056903</v>
      </c>
      <c r="H347" s="2" t="s">
        <v>218</v>
      </c>
      <c r="I347" s="6">
        <v>3861400</v>
      </c>
      <c r="J347" s="6">
        <v>2122600</v>
      </c>
      <c r="K347" s="6">
        <v>0</v>
      </c>
      <c r="L347" s="6">
        <v>5984000</v>
      </c>
    </row>
    <row r="348" spans="1:12" x14ac:dyDescent="0.25">
      <c r="A348" s="2">
        <v>61</v>
      </c>
      <c r="B348" s="2" t="s">
        <v>408</v>
      </c>
      <c r="C348" s="6">
        <v>0</v>
      </c>
      <c r="D348" s="6">
        <v>337937454.81999999</v>
      </c>
      <c r="E348" s="6">
        <v>240958383.78</v>
      </c>
      <c r="F348" s="6">
        <v>96979071.040000007</v>
      </c>
      <c r="G348" s="2">
        <v>520570</v>
      </c>
      <c r="H348" s="2" t="s">
        <v>394</v>
      </c>
      <c r="I348" s="6">
        <v>7841600</v>
      </c>
      <c r="J348" s="6">
        <v>4709800</v>
      </c>
      <c r="K348" s="6">
        <v>0</v>
      </c>
      <c r="L348" s="6">
        <v>12551400</v>
      </c>
    </row>
    <row r="349" spans="1:12" x14ac:dyDescent="0.25">
      <c r="A349" s="2">
        <v>6120</v>
      </c>
      <c r="B349" s="2" t="s">
        <v>409</v>
      </c>
      <c r="C349" s="6">
        <v>0</v>
      </c>
      <c r="D349" s="6">
        <v>243435721.75999999</v>
      </c>
      <c r="E349" s="6">
        <v>238950776.47999999</v>
      </c>
      <c r="F349" s="6">
        <v>4484945.28</v>
      </c>
      <c r="G349" s="2">
        <v>52057001</v>
      </c>
      <c r="H349" s="2" t="s">
        <v>340</v>
      </c>
      <c r="I349" s="6">
        <v>218200</v>
      </c>
      <c r="J349" s="6">
        <v>261800</v>
      </c>
      <c r="K349" s="6">
        <v>0</v>
      </c>
      <c r="L349" s="6">
        <v>480000</v>
      </c>
    </row>
    <row r="350" spans="1:12" x14ac:dyDescent="0.25">
      <c r="A350" s="2">
        <v>612021</v>
      </c>
      <c r="B350" s="2" t="s">
        <v>410</v>
      </c>
      <c r="C350" s="6">
        <v>0</v>
      </c>
      <c r="D350" s="6">
        <v>243435721.75999999</v>
      </c>
      <c r="E350" s="6">
        <v>238950776.47999999</v>
      </c>
      <c r="F350" s="6">
        <v>4484945.28</v>
      </c>
      <c r="G350" s="2">
        <v>52057002</v>
      </c>
      <c r="H350" s="2" t="s">
        <v>230</v>
      </c>
      <c r="I350" s="6">
        <v>1904800</v>
      </c>
      <c r="J350" s="6">
        <v>1196600</v>
      </c>
      <c r="K350" s="6">
        <v>0</v>
      </c>
      <c r="L350" s="6">
        <v>3101400</v>
      </c>
    </row>
    <row r="351" spans="1:12" x14ac:dyDescent="0.25">
      <c r="A351" s="2">
        <v>6135</v>
      </c>
      <c r="B351" s="2" t="s">
        <v>411</v>
      </c>
      <c r="C351" s="6">
        <v>0</v>
      </c>
      <c r="D351" s="6">
        <v>94501733.060000002</v>
      </c>
      <c r="E351" s="6">
        <v>2007607.3</v>
      </c>
      <c r="F351" s="6">
        <v>92494125.760000005</v>
      </c>
      <c r="G351" s="2">
        <v>52057003</v>
      </c>
      <c r="H351" s="2" t="s">
        <v>341</v>
      </c>
      <c r="I351" s="6">
        <v>5451400</v>
      </c>
      <c r="J351" s="6">
        <v>2984200</v>
      </c>
      <c r="K351" s="6">
        <v>0</v>
      </c>
      <c r="L351" s="6">
        <v>8435600</v>
      </c>
    </row>
    <row r="352" spans="1:12" x14ac:dyDescent="0.25">
      <c r="A352" s="2">
        <v>613520</v>
      </c>
      <c r="B352" s="2" t="s">
        <v>412</v>
      </c>
      <c r="C352" s="6">
        <v>0</v>
      </c>
      <c r="D352" s="6">
        <v>44715436.380000003</v>
      </c>
      <c r="E352" s="6">
        <v>1695048.26</v>
      </c>
      <c r="F352" s="6">
        <v>43020388.119999997</v>
      </c>
      <c r="G352" s="2">
        <v>52057006</v>
      </c>
      <c r="H352" s="2" t="s">
        <v>342</v>
      </c>
      <c r="I352" s="6">
        <v>267200</v>
      </c>
      <c r="J352" s="6">
        <v>267200</v>
      </c>
      <c r="K352" s="6">
        <v>0</v>
      </c>
      <c r="L352" s="6">
        <v>534400</v>
      </c>
    </row>
    <row r="353" spans="1:12" x14ac:dyDescent="0.25">
      <c r="A353" s="2">
        <v>613521</v>
      </c>
      <c r="B353" s="2" t="s">
        <v>413</v>
      </c>
      <c r="C353" s="6">
        <v>0</v>
      </c>
      <c r="D353" s="6">
        <v>49786296.68</v>
      </c>
      <c r="E353" s="6">
        <v>312559.03999999998</v>
      </c>
      <c r="F353" s="6">
        <v>49473737.640000001</v>
      </c>
      <c r="G353" s="2">
        <v>520572</v>
      </c>
      <c r="H353" s="2" t="s">
        <v>343</v>
      </c>
      <c r="I353" s="6">
        <v>2610200</v>
      </c>
      <c r="J353" s="6">
        <v>1521534</v>
      </c>
      <c r="K353" s="6">
        <v>0</v>
      </c>
      <c r="L353" s="6">
        <v>4131734</v>
      </c>
    </row>
    <row r="354" spans="1:12" x14ac:dyDescent="0.25">
      <c r="A354" s="2">
        <v>62</v>
      </c>
      <c r="B354" s="2" t="s">
        <v>414</v>
      </c>
      <c r="C354" s="6">
        <v>0</v>
      </c>
      <c r="D354" s="6">
        <v>12681660.140000001</v>
      </c>
      <c r="E354" s="6">
        <v>0</v>
      </c>
      <c r="F354" s="6">
        <v>12681660.140000001</v>
      </c>
      <c r="G354" s="2">
        <v>520575</v>
      </c>
      <c r="H354" s="2" t="s">
        <v>344</v>
      </c>
      <c r="I354" s="6">
        <v>1367000</v>
      </c>
      <c r="J354" s="6">
        <v>746000</v>
      </c>
      <c r="K354" s="6">
        <v>0</v>
      </c>
      <c r="L354" s="6">
        <v>2113000</v>
      </c>
    </row>
    <row r="355" spans="1:12" x14ac:dyDescent="0.25">
      <c r="A355" s="2">
        <v>6210</v>
      </c>
      <c r="B355" s="2" t="s">
        <v>143</v>
      </c>
      <c r="C355" s="6">
        <v>0</v>
      </c>
      <c r="D355" s="6">
        <v>12681660.140000001</v>
      </c>
      <c r="E355" s="6">
        <v>0</v>
      </c>
      <c r="F355" s="6">
        <v>12681660.140000001</v>
      </c>
      <c r="G355" s="2">
        <v>520578</v>
      </c>
      <c r="H355" s="2" t="s">
        <v>345</v>
      </c>
      <c r="I355" s="6">
        <v>911400</v>
      </c>
      <c r="J355" s="6">
        <v>497400</v>
      </c>
      <c r="K355" s="6">
        <v>0</v>
      </c>
      <c r="L355" s="6">
        <v>1408800</v>
      </c>
    </row>
    <row r="356" spans="1:12" x14ac:dyDescent="0.25">
      <c r="A356" s="2">
        <v>621001</v>
      </c>
      <c r="B356" s="2" t="s">
        <v>415</v>
      </c>
      <c r="C356" s="6">
        <v>0</v>
      </c>
      <c r="D356" s="6">
        <v>12681660.140000001</v>
      </c>
      <c r="E356" s="6">
        <v>0</v>
      </c>
      <c r="F356" s="6">
        <v>12681660.140000001</v>
      </c>
      <c r="G356" s="2">
        <v>520584</v>
      </c>
      <c r="H356" s="2" t="s">
        <v>346</v>
      </c>
      <c r="I356" s="6">
        <v>1386616</v>
      </c>
      <c r="J356" s="6">
        <v>1386616</v>
      </c>
      <c r="K356" s="6">
        <v>0</v>
      </c>
      <c r="L356" s="6">
        <v>2773232</v>
      </c>
    </row>
    <row r="357" spans="1:12" x14ac:dyDescent="0.25">
      <c r="A357" s="2">
        <v>7</v>
      </c>
      <c r="B357" s="2" t="s">
        <v>416</v>
      </c>
      <c r="C357" s="6">
        <f>(C358+C391)*2</f>
        <v>0</v>
      </c>
      <c r="D357" s="6">
        <f>(D358+D391)*2</f>
        <v>685094853.79999995</v>
      </c>
      <c r="E357" s="6">
        <f>(E358+E391)*2</f>
        <v>140006748</v>
      </c>
      <c r="F357" s="6">
        <f>(F358+F391)*2</f>
        <v>545088105.79999995</v>
      </c>
      <c r="G357" s="2">
        <v>5220</v>
      </c>
      <c r="H357" s="2" t="s">
        <v>355</v>
      </c>
      <c r="I357" s="6">
        <v>1166464</v>
      </c>
      <c r="J357" s="6">
        <v>1166464</v>
      </c>
      <c r="K357" s="6">
        <v>0</v>
      </c>
      <c r="L357" s="6">
        <v>2332928</v>
      </c>
    </row>
    <row r="358" spans="1:12" x14ac:dyDescent="0.25">
      <c r="A358" s="2">
        <v>72</v>
      </c>
      <c r="B358" s="2" t="s">
        <v>417</v>
      </c>
      <c r="C358" s="6">
        <v>0</v>
      </c>
      <c r="D358" s="6">
        <v>158779018</v>
      </c>
      <c r="E358" s="6">
        <v>0</v>
      </c>
      <c r="F358" s="6">
        <v>158779018</v>
      </c>
      <c r="G358" s="2">
        <v>522025</v>
      </c>
      <c r="H358" s="2" t="s">
        <v>372</v>
      </c>
      <c r="I358" s="6">
        <v>1166464</v>
      </c>
      <c r="J358" s="6">
        <v>1166464</v>
      </c>
      <c r="K358" s="6">
        <v>0</v>
      </c>
      <c r="L358" s="6">
        <v>2332928</v>
      </c>
    </row>
    <row r="359" spans="1:12" x14ac:dyDescent="0.25">
      <c r="A359" s="2">
        <v>7205</v>
      </c>
      <c r="B359" s="2" t="s">
        <v>327</v>
      </c>
      <c r="C359" s="6">
        <v>0</v>
      </c>
      <c r="D359" s="6">
        <v>142658398</v>
      </c>
      <c r="E359" s="6">
        <v>0</v>
      </c>
      <c r="F359" s="6">
        <v>142658398</v>
      </c>
      <c r="G359" s="2">
        <v>5235</v>
      </c>
      <c r="H359" s="2" t="s">
        <v>355</v>
      </c>
      <c r="I359" s="6">
        <v>6462864</v>
      </c>
      <c r="J359" s="6">
        <v>8993178</v>
      </c>
      <c r="K359" s="6">
        <v>219444</v>
      </c>
      <c r="L359" s="6">
        <v>15236598</v>
      </c>
    </row>
    <row r="360" spans="1:12" x14ac:dyDescent="0.25">
      <c r="A360" s="2">
        <v>720506</v>
      </c>
      <c r="B360" s="2" t="s">
        <v>389</v>
      </c>
      <c r="C360" s="6">
        <v>0</v>
      </c>
      <c r="D360" s="6">
        <v>64640492</v>
      </c>
      <c r="E360" s="6">
        <v>0</v>
      </c>
      <c r="F360" s="6">
        <v>64640492</v>
      </c>
      <c r="G360" s="2">
        <v>523505</v>
      </c>
      <c r="H360" s="2" t="s">
        <v>356</v>
      </c>
      <c r="I360" s="6">
        <v>368558</v>
      </c>
      <c r="J360" s="6">
        <v>365374</v>
      </c>
      <c r="K360" s="6">
        <v>0</v>
      </c>
      <c r="L360" s="6">
        <v>733932</v>
      </c>
    </row>
    <row r="361" spans="1:12" x14ac:dyDescent="0.25">
      <c r="A361" s="2">
        <v>720515</v>
      </c>
      <c r="B361" s="2" t="s">
        <v>330</v>
      </c>
      <c r="C361" s="6">
        <v>0</v>
      </c>
      <c r="D361" s="6">
        <v>8301878</v>
      </c>
      <c r="E361" s="6">
        <v>0</v>
      </c>
      <c r="F361" s="6">
        <v>8301878</v>
      </c>
      <c r="G361" s="2">
        <v>523525</v>
      </c>
      <c r="H361" s="2" t="s">
        <v>373</v>
      </c>
      <c r="I361" s="6">
        <v>0</v>
      </c>
      <c r="J361" s="6">
        <v>181034</v>
      </c>
      <c r="K361" s="6">
        <v>984</v>
      </c>
      <c r="L361" s="6">
        <v>180050</v>
      </c>
    </row>
    <row r="362" spans="1:12" x14ac:dyDescent="0.25">
      <c r="A362" s="2">
        <v>720518</v>
      </c>
      <c r="B362" s="2" t="s">
        <v>331</v>
      </c>
      <c r="C362" s="6">
        <v>0</v>
      </c>
      <c r="D362" s="6">
        <v>17373672</v>
      </c>
      <c r="E362" s="6">
        <v>0</v>
      </c>
      <c r="F362" s="6">
        <v>17373672</v>
      </c>
      <c r="G362" s="2">
        <v>523530</v>
      </c>
      <c r="H362" s="2" t="s">
        <v>359</v>
      </c>
      <c r="I362" s="6">
        <v>168678</v>
      </c>
      <c r="J362" s="6">
        <v>336920</v>
      </c>
      <c r="K362" s="6">
        <v>23402</v>
      </c>
      <c r="L362" s="6">
        <v>482196</v>
      </c>
    </row>
    <row r="363" spans="1:12" x14ac:dyDescent="0.25">
      <c r="A363" s="2">
        <v>720524</v>
      </c>
      <c r="B363" s="2" t="s">
        <v>334</v>
      </c>
      <c r="C363" s="6">
        <v>0</v>
      </c>
      <c r="D363" s="6">
        <v>2105868</v>
      </c>
      <c r="E363" s="6">
        <v>0</v>
      </c>
      <c r="F363" s="6">
        <v>2105868</v>
      </c>
      <c r="G363" s="2">
        <v>523535</v>
      </c>
      <c r="H363" s="2" t="s">
        <v>360</v>
      </c>
      <c r="I363" s="6">
        <v>975404</v>
      </c>
      <c r="J363" s="6">
        <v>1170576</v>
      </c>
      <c r="K363" s="6">
        <v>195058</v>
      </c>
      <c r="L363" s="6">
        <v>1950922</v>
      </c>
    </row>
    <row r="364" spans="1:12" x14ac:dyDescent="0.25">
      <c r="A364" s="2">
        <v>720527</v>
      </c>
      <c r="B364" s="2" t="s">
        <v>335</v>
      </c>
      <c r="C364" s="6">
        <v>0</v>
      </c>
      <c r="D364" s="6">
        <v>2661350</v>
      </c>
      <c r="E364" s="6">
        <v>0</v>
      </c>
      <c r="F364" s="6">
        <v>2661350</v>
      </c>
      <c r="G364" s="2">
        <v>523550</v>
      </c>
      <c r="H364" s="2" t="s">
        <v>380</v>
      </c>
      <c r="I364" s="6">
        <v>352276</v>
      </c>
      <c r="J364" s="6">
        <v>2336460</v>
      </c>
      <c r="K364" s="6">
        <v>0</v>
      </c>
      <c r="L364" s="6">
        <v>2688736</v>
      </c>
    </row>
    <row r="365" spans="1:12" x14ac:dyDescent="0.25">
      <c r="A365" s="2">
        <v>720530</v>
      </c>
      <c r="B365" s="2" t="s">
        <v>255</v>
      </c>
      <c r="C365" s="6">
        <v>0</v>
      </c>
      <c r="D365" s="6">
        <v>10534896</v>
      </c>
      <c r="E365" s="6">
        <v>0</v>
      </c>
      <c r="F365" s="6">
        <v>10534896</v>
      </c>
      <c r="G365" s="2">
        <v>523560</v>
      </c>
      <c r="H365" s="2" t="s">
        <v>397</v>
      </c>
      <c r="I365" s="6">
        <v>4450502</v>
      </c>
      <c r="J365" s="6">
        <v>4450502</v>
      </c>
      <c r="K365" s="6">
        <v>0</v>
      </c>
      <c r="L365" s="6">
        <v>8901004</v>
      </c>
    </row>
    <row r="366" spans="1:12" x14ac:dyDescent="0.25">
      <c r="A366" s="2">
        <v>720533</v>
      </c>
      <c r="B366" s="2" t="s">
        <v>250</v>
      </c>
      <c r="C366" s="6">
        <v>0</v>
      </c>
      <c r="D366" s="6">
        <v>105334</v>
      </c>
      <c r="E366" s="6">
        <v>0</v>
      </c>
      <c r="F366" s="6">
        <v>105334</v>
      </c>
      <c r="G366" s="2">
        <v>523595</v>
      </c>
      <c r="H366" s="2" t="s">
        <v>355</v>
      </c>
      <c r="I366" s="6">
        <v>147446</v>
      </c>
      <c r="J366" s="6">
        <v>152312</v>
      </c>
      <c r="K366" s="6">
        <v>0</v>
      </c>
      <c r="L366" s="6">
        <v>299758</v>
      </c>
    </row>
    <row r="367" spans="1:12" x14ac:dyDescent="0.25">
      <c r="A367" s="2">
        <v>720536</v>
      </c>
      <c r="B367" s="2" t="s">
        <v>258</v>
      </c>
      <c r="C367" s="6">
        <v>0</v>
      </c>
      <c r="D367" s="6">
        <v>10534896</v>
      </c>
      <c r="E367" s="6">
        <v>0</v>
      </c>
      <c r="F367" s="6">
        <v>10534896</v>
      </c>
      <c r="G367" s="2">
        <v>52359508</v>
      </c>
      <c r="H367" s="2" t="s">
        <v>399</v>
      </c>
      <c r="I367" s="6">
        <v>147446</v>
      </c>
      <c r="J367" s="6">
        <v>152312</v>
      </c>
      <c r="K367" s="6">
        <v>0</v>
      </c>
      <c r="L367" s="6">
        <v>299758</v>
      </c>
    </row>
    <row r="368" spans="1:12" x14ac:dyDescent="0.25">
      <c r="A368" s="2">
        <v>720539</v>
      </c>
      <c r="B368" s="2" t="s">
        <v>257</v>
      </c>
      <c r="C368" s="6">
        <v>0</v>
      </c>
      <c r="D368" s="6">
        <v>5162788</v>
      </c>
      <c r="E368" s="6">
        <v>0</v>
      </c>
      <c r="F368" s="6">
        <v>5162788</v>
      </c>
      <c r="G368" s="2">
        <v>5250</v>
      </c>
      <c r="H368" s="2" t="s">
        <v>367</v>
      </c>
      <c r="I368" s="6">
        <v>-15676</v>
      </c>
      <c r="J368" s="6">
        <v>0</v>
      </c>
      <c r="K368" s="6">
        <v>0</v>
      </c>
      <c r="L368" s="6">
        <v>-15676</v>
      </c>
    </row>
    <row r="369" spans="1:12" x14ac:dyDescent="0.25">
      <c r="A369" s="2">
        <v>720568</v>
      </c>
      <c r="B369" s="2" t="s">
        <v>390</v>
      </c>
      <c r="C369" s="6">
        <v>0</v>
      </c>
      <c r="D369" s="6">
        <v>2201800</v>
      </c>
      <c r="E369" s="6">
        <v>0</v>
      </c>
      <c r="F369" s="6">
        <v>2201800</v>
      </c>
      <c r="G369" s="2">
        <v>525015</v>
      </c>
      <c r="H369" s="2" t="s">
        <v>369</v>
      </c>
      <c r="I369" s="6">
        <v>-15676</v>
      </c>
      <c r="J369" s="6">
        <v>0</v>
      </c>
      <c r="K369" s="6">
        <v>0</v>
      </c>
      <c r="L369" s="6">
        <v>-15676</v>
      </c>
    </row>
    <row r="370" spans="1:12" x14ac:dyDescent="0.25">
      <c r="A370" s="2">
        <v>72056804</v>
      </c>
      <c r="B370" s="2" t="s">
        <v>225</v>
      </c>
      <c r="C370" s="6">
        <v>0</v>
      </c>
      <c r="D370" s="6">
        <v>2201800</v>
      </c>
      <c r="E370" s="6">
        <v>0</v>
      </c>
      <c r="F370" s="6">
        <v>2201800</v>
      </c>
      <c r="G370" s="2">
        <v>5255</v>
      </c>
      <c r="H370" s="2" t="s">
        <v>400</v>
      </c>
      <c r="I370" s="6">
        <v>357480</v>
      </c>
      <c r="J370" s="6">
        <v>0</v>
      </c>
      <c r="K370" s="6">
        <v>0</v>
      </c>
      <c r="L370" s="6">
        <v>357480</v>
      </c>
    </row>
    <row r="371" spans="1:12" x14ac:dyDescent="0.25">
      <c r="A371" s="2">
        <v>720569</v>
      </c>
      <c r="B371" s="2" t="s">
        <v>421</v>
      </c>
      <c r="C371" s="6">
        <v>0</v>
      </c>
      <c r="D371" s="6">
        <v>2566400</v>
      </c>
      <c r="E371" s="6">
        <v>0</v>
      </c>
      <c r="F371" s="6">
        <v>2566400</v>
      </c>
      <c r="G371" s="2">
        <v>525515</v>
      </c>
      <c r="H371" s="2" t="s">
        <v>396</v>
      </c>
      <c r="I371" s="6">
        <v>357480</v>
      </c>
      <c r="J371" s="6">
        <v>0</v>
      </c>
      <c r="K371" s="6">
        <v>0</v>
      </c>
      <c r="L371" s="6">
        <v>357480</v>
      </c>
    </row>
    <row r="372" spans="1:12" x14ac:dyDescent="0.25">
      <c r="A372" s="2">
        <v>72056901</v>
      </c>
      <c r="B372" s="2" t="s">
        <v>422</v>
      </c>
      <c r="C372" s="6">
        <v>0</v>
      </c>
      <c r="D372" s="6">
        <v>400</v>
      </c>
      <c r="E372" s="6">
        <v>0</v>
      </c>
      <c r="F372" s="6">
        <v>400</v>
      </c>
      <c r="G372" s="2">
        <v>5295</v>
      </c>
      <c r="H372" s="2" t="s">
        <v>323</v>
      </c>
      <c r="I372" s="6">
        <v>91200</v>
      </c>
      <c r="J372" s="6">
        <v>75800</v>
      </c>
      <c r="K372" s="6">
        <v>0</v>
      </c>
      <c r="L372" s="6">
        <v>167000</v>
      </c>
    </row>
    <row r="373" spans="1:12" x14ac:dyDescent="0.25">
      <c r="A373" s="2">
        <v>72056902</v>
      </c>
      <c r="B373" s="2" t="s">
        <v>217</v>
      </c>
      <c r="C373" s="6">
        <v>0</v>
      </c>
      <c r="D373" s="6">
        <v>200</v>
      </c>
      <c r="E373" s="6">
        <v>0</v>
      </c>
      <c r="F373" s="6">
        <v>200</v>
      </c>
      <c r="G373" s="2">
        <v>529545</v>
      </c>
      <c r="H373" s="2" t="s">
        <v>379</v>
      </c>
      <c r="I373" s="6">
        <v>0</v>
      </c>
      <c r="J373" s="6">
        <v>57600</v>
      </c>
      <c r="K373" s="6">
        <v>0</v>
      </c>
      <c r="L373" s="6">
        <v>57600</v>
      </c>
    </row>
    <row r="374" spans="1:12" x14ac:dyDescent="0.25">
      <c r="A374" s="2">
        <v>72056903</v>
      </c>
      <c r="B374" s="2" t="s">
        <v>218</v>
      </c>
      <c r="C374" s="6">
        <v>0</v>
      </c>
      <c r="D374" s="6">
        <v>200</v>
      </c>
      <c r="E374" s="6">
        <v>0</v>
      </c>
      <c r="F374" s="6">
        <v>200</v>
      </c>
      <c r="G374" s="2">
        <v>529565</v>
      </c>
      <c r="H374" s="2" t="s">
        <v>383</v>
      </c>
      <c r="I374" s="6">
        <v>12000</v>
      </c>
      <c r="J374" s="6">
        <v>0</v>
      </c>
      <c r="K374" s="6">
        <v>0</v>
      </c>
      <c r="L374" s="6">
        <v>12000</v>
      </c>
    </row>
    <row r="375" spans="1:12" x14ac:dyDescent="0.25">
      <c r="A375" s="2">
        <v>72056907</v>
      </c>
      <c r="B375" s="2" t="s">
        <v>219</v>
      </c>
      <c r="C375" s="6">
        <v>0</v>
      </c>
      <c r="D375" s="6">
        <v>5600</v>
      </c>
      <c r="E375" s="6">
        <v>0</v>
      </c>
      <c r="F375" s="6">
        <v>5600</v>
      </c>
      <c r="G375" s="2">
        <v>529566</v>
      </c>
      <c r="H375" s="2" t="s">
        <v>384</v>
      </c>
      <c r="I375" s="6">
        <v>79200</v>
      </c>
      <c r="J375" s="6">
        <v>18200</v>
      </c>
      <c r="K375" s="6">
        <v>0</v>
      </c>
      <c r="L375" s="6">
        <v>97400</v>
      </c>
    </row>
    <row r="376" spans="1:12" x14ac:dyDescent="0.25">
      <c r="A376" s="2">
        <v>72056908</v>
      </c>
      <c r="B376" s="2" t="s">
        <v>220</v>
      </c>
      <c r="C376" s="6">
        <v>0</v>
      </c>
      <c r="D376" s="6">
        <v>200</v>
      </c>
      <c r="E376" s="6">
        <v>0</v>
      </c>
      <c r="F376" s="6">
        <v>200</v>
      </c>
      <c r="G376" s="2">
        <v>53</v>
      </c>
      <c r="H376" s="2" t="s">
        <v>401</v>
      </c>
      <c r="I376" s="6">
        <v>11922228.52</v>
      </c>
      <c r="J376" s="6">
        <v>18762814.420000002</v>
      </c>
      <c r="K376" s="6">
        <v>0</v>
      </c>
      <c r="L376" s="6">
        <v>30685042.940000001</v>
      </c>
    </row>
    <row r="377" spans="1:12" x14ac:dyDescent="0.25">
      <c r="A377" s="2">
        <v>72056909</v>
      </c>
      <c r="B377" s="2" t="s">
        <v>221</v>
      </c>
      <c r="C377" s="6">
        <v>0</v>
      </c>
      <c r="D377" s="6">
        <v>2559800</v>
      </c>
      <c r="E377" s="6">
        <v>0</v>
      </c>
      <c r="F377" s="6">
        <v>2559800</v>
      </c>
      <c r="G377" s="2">
        <v>5305</v>
      </c>
      <c r="H377" s="2" t="s">
        <v>310</v>
      </c>
      <c r="I377" s="6">
        <v>11922228.52</v>
      </c>
      <c r="J377" s="6">
        <v>18633102.420000002</v>
      </c>
      <c r="K377" s="6">
        <v>0</v>
      </c>
      <c r="L377" s="6">
        <v>30555330.940000001</v>
      </c>
    </row>
    <row r="378" spans="1:12" x14ac:dyDescent="0.25">
      <c r="A378" s="2">
        <v>720570</v>
      </c>
      <c r="B378" s="2" t="s">
        <v>394</v>
      </c>
      <c r="C378" s="6">
        <v>0</v>
      </c>
      <c r="D378" s="6">
        <v>10960000</v>
      </c>
      <c r="E378" s="6">
        <v>0</v>
      </c>
      <c r="F378" s="6">
        <v>10960000</v>
      </c>
      <c r="G378" s="2">
        <v>530505</v>
      </c>
      <c r="H378" s="2" t="s">
        <v>402</v>
      </c>
      <c r="I378" s="6">
        <v>593939.6</v>
      </c>
      <c r="J378" s="6">
        <v>409499.6</v>
      </c>
      <c r="K378" s="6">
        <v>0</v>
      </c>
      <c r="L378" s="6">
        <v>1003439.2</v>
      </c>
    </row>
    <row r="379" spans="1:12" x14ac:dyDescent="0.25">
      <c r="A379" s="2">
        <v>72057001</v>
      </c>
      <c r="B379" s="2" t="s">
        <v>340</v>
      </c>
      <c r="C379" s="6">
        <v>0</v>
      </c>
      <c r="D379" s="6">
        <v>3144800</v>
      </c>
      <c r="E379" s="6">
        <v>0</v>
      </c>
      <c r="F379" s="6">
        <v>3144800</v>
      </c>
      <c r="G379" s="2">
        <v>53050501</v>
      </c>
      <c r="H379" s="2" t="s">
        <v>402</v>
      </c>
      <c r="I379" s="6">
        <v>593939.6</v>
      </c>
      <c r="J379" s="6">
        <v>409499.6</v>
      </c>
      <c r="K379" s="6">
        <v>0</v>
      </c>
      <c r="L379" s="6">
        <v>1003439.2</v>
      </c>
    </row>
    <row r="380" spans="1:12" x14ac:dyDescent="0.25">
      <c r="A380" s="2">
        <v>72057002</v>
      </c>
      <c r="B380" s="2" t="s">
        <v>230</v>
      </c>
      <c r="C380" s="6">
        <v>0</v>
      </c>
      <c r="D380" s="6">
        <v>1283400</v>
      </c>
      <c r="E380" s="6">
        <v>0</v>
      </c>
      <c r="F380" s="6">
        <v>1283400</v>
      </c>
      <c r="G380" s="2">
        <v>530515</v>
      </c>
      <c r="H380" s="2" t="s">
        <v>331</v>
      </c>
      <c r="I380" s="6">
        <v>1364500</v>
      </c>
      <c r="J380" s="6">
        <v>1523444.5</v>
      </c>
      <c r="K380" s="6">
        <v>0</v>
      </c>
      <c r="L380" s="6">
        <v>2887944.5</v>
      </c>
    </row>
    <row r="381" spans="1:12" x14ac:dyDescent="0.25">
      <c r="A381" s="2">
        <v>72057003</v>
      </c>
      <c r="B381" s="2" t="s">
        <v>341</v>
      </c>
      <c r="C381" s="6">
        <v>0</v>
      </c>
      <c r="D381" s="6">
        <v>5885200</v>
      </c>
      <c r="E381" s="6">
        <v>0</v>
      </c>
      <c r="F381" s="6">
        <v>5885200</v>
      </c>
      <c r="G381" s="2">
        <v>530520</v>
      </c>
      <c r="H381" s="2" t="s">
        <v>404</v>
      </c>
      <c r="I381" s="6">
        <v>1200302</v>
      </c>
      <c r="J381" s="6">
        <v>192728</v>
      </c>
      <c r="K381" s="6">
        <v>0</v>
      </c>
      <c r="L381" s="6">
        <v>1393030</v>
      </c>
    </row>
    <row r="382" spans="1:12" x14ac:dyDescent="0.25">
      <c r="A382" s="2">
        <v>72057006</v>
      </c>
      <c r="B382" s="2" t="s">
        <v>342</v>
      </c>
      <c r="C382" s="6">
        <v>0</v>
      </c>
      <c r="D382" s="6">
        <v>646600</v>
      </c>
      <c r="E382" s="6">
        <v>0</v>
      </c>
      <c r="F382" s="6">
        <v>646600</v>
      </c>
      <c r="G382" s="2">
        <v>530522</v>
      </c>
      <c r="H382" s="2" t="s">
        <v>405</v>
      </c>
      <c r="I382" s="6">
        <v>1496700</v>
      </c>
      <c r="J382" s="6">
        <v>1296442</v>
      </c>
      <c r="K382" s="6">
        <v>0</v>
      </c>
      <c r="L382" s="6">
        <v>2793142</v>
      </c>
    </row>
    <row r="383" spans="1:12" x14ac:dyDescent="0.25">
      <c r="A383" s="2">
        <v>720572</v>
      </c>
      <c r="B383" s="2" t="s">
        <v>343</v>
      </c>
      <c r="C383" s="6">
        <v>0</v>
      </c>
      <c r="D383" s="6">
        <v>3665200</v>
      </c>
      <c r="E383" s="6">
        <v>0</v>
      </c>
      <c r="F383" s="6">
        <v>3665200</v>
      </c>
      <c r="G383" s="2">
        <v>530525</v>
      </c>
      <c r="H383" s="2" t="s">
        <v>315</v>
      </c>
      <c r="I383" s="6">
        <v>1492052.84</v>
      </c>
      <c r="J383" s="6">
        <v>9962560.8200000003</v>
      </c>
      <c r="K383" s="6">
        <v>0</v>
      </c>
      <c r="L383" s="6">
        <v>11454613.66</v>
      </c>
    </row>
    <row r="384" spans="1:12" x14ac:dyDescent="0.25">
      <c r="A384" s="2">
        <v>720575</v>
      </c>
      <c r="B384" s="2" t="s">
        <v>344</v>
      </c>
      <c r="C384" s="6">
        <v>0</v>
      </c>
      <c r="D384" s="6">
        <v>903600</v>
      </c>
      <c r="E384" s="6">
        <v>0</v>
      </c>
      <c r="F384" s="6">
        <v>903600</v>
      </c>
      <c r="G384" s="2">
        <v>530555</v>
      </c>
      <c r="H384" s="2" t="s">
        <v>406</v>
      </c>
      <c r="I384" s="6">
        <v>5774734.0800000001</v>
      </c>
      <c r="J384" s="6">
        <v>5248427.5</v>
      </c>
      <c r="K384" s="6">
        <v>0</v>
      </c>
      <c r="L384" s="6">
        <v>11023161.58</v>
      </c>
    </row>
    <row r="385" spans="1:12" x14ac:dyDescent="0.25">
      <c r="A385" s="2">
        <v>720578</v>
      </c>
      <c r="B385" s="2" t="s">
        <v>345</v>
      </c>
      <c r="C385" s="6">
        <v>0</v>
      </c>
      <c r="D385" s="6">
        <v>602400</v>
      </c>
      <c r="E385" s="6">
        <v>0</v>
      </c>
      <c r="F385" s="6">
        <v>602400</v>
      </c>
      <c r="G385" s="2">
        <v>53055501</v>
      </c>
      <c r="H385" s="2" t="s">
        <v>406</v>
      </c>
      <c r="I385" s="6">
        <v>5774734.0800000001</v>
      </c>
      <c r="J385" s="6">
        <v>5248427.5</v>
      </c>
      <c r="K385" s="6">
        <v>0</v>
      </c>
      <c r="L385" s="6">
        <v>11023161.58</v>
      </c>
    </row>
    <row r="386" spans="1:12" x14ac:dyDescent="0.25">
      <c r="A386" s="2">
        <v>720584</v>
      </c>
      <c r="B386" s="2" t="s">
        <v>346</v>
      </c>
      <c r="C386" s="6">
        <v>0</v>
      </c>
      <c r="D386" s="6">
        <v>337824</v>
      </c>
      <c r="E386" s="6">
        <v>0</v>
      </c>
      <c r="F386" s="6">
        <v>337824</v>
      </c>
      <c r="G386" s="2">
        <v>5395</v>
      </c>
      <c r="H386" s="2" t="s">
        <v>419</v>
      </c>
      <c r="I386" s="6">
        <v>0</v>
      </c>
      <c r="J386" s="6">
        <v>129712</v>
      </c>
      <c r="K386" s="6">
        <v>0</v>
      </c>
      <c r="L386" s="6">
        <v>129712</v>
      </c>
    </row>
    <row r="387" spans="1:12" x14ac:dyDescent="0.25">
      <c r="A387" s="2">
        <v>7235</v>
      </c>
      <c r="B387" s="2" t="s">
        <v>417</v>
      </c>
      <c r="C387" s="6">
        <v>0</v>
      </c>
      <c r="D387" s="6">
        <v>16120620</v>
      </c>
      <c r="E387" s="6">
        <v>0</v>
      </c>
      <c r="F387" s="6">
        <v>16120620</v>
      </c>
      <c r="G387" s="2">
        <v>539515</v>
      </c>
      <c r="H387" s="2" t="s">
        <v>420</v>
      </c>
      <c r="I387" s="6">
        <v>0</v>
      </c>
      <c r="J387" s="6">
        <v>129712</v>
      </c>
      <c r="K387" s="6">
        <v>0</v>
      </c>
      <c r="L387" s="6">
        <v>129712</v>
      </c>
    </row>
    <row r="388" spans="1:12" x14ac:dyDescent="0.25">
      <c r="A388" s="2">
        <v>723510</v>
      </c>
      <c r="B388" s="2" t="s">
        <v>430</v>
      </c>
      <c r="C388" s="6">
        <v>0</v>
      </c>
      <c r="D388" s="6">
        <v>16046896</v>
      </c>
      <c r="E388" s="6">
        <v>0</v>
      </c>
      <c r="F388" s="6">
        <v>16046896</v>
      </c>
      <c r="G388" s="2">
        <v>6</v>
      </c>
      <c r="H388" s="2" t="s">
        <v>407</v>
      </c>
      <c r="I388" s="6">
        <f>(I389+I399)*2</f>
        <v>219321462.36000001</v>
      </c>
      <c r="J388" s="6">
        <f>(J389+J399)*2</f>
        <v>712166051.4000001</v>
      </c>
      <c r="K388" s="6">
        <f>(K389+K399)*2</f>
        <v>311422930.68000001</v>
      </c>
      <c r="L388" s="6">
        <f>(L389+L399)*2</f>
        <v>620064583.08000004</v>
      </c>
    </row>
    <row r="389" spans="1:12" x14ac:dyDescent="0.25">
      <c r="A389" s="2">
        <v>723595</v>
      </c>
      <c r="B389" s="2" t="s">
        <v>355</v>
      </c>
      <c r="C389" s="6">
        <v>0</v>
      </c>
      <c r="D389" s="6">
        <v>73724</v>
      </c>
      <c r="E389" s="6">
        <v>0</v>
      </c>
      <c r="F389" s="6">
        <v>73724</v>
      </c>
      <c r="G389" s="2">
        <v>61</v>
      </c>
      <c r="H389" s="2" t="s">
        <v>408</v>
      </c>
      <c r="I389" s="6">
        <v>96979071.040000007</v>
      </c>
      <c r="J389" s="6">
        <v>354183759.22000003</v>
      </c>
      <c r="K389" s="6">
        <v>149078128.72</v>
      </c>
      <c r="L389" s="6">
        <v>302084701.54000002</v>
      </c>
    </row>
    <row r="390" spans="1:12" x14ac:dyDescent="0.25">
      <c r="A390" s="2">
        <v>72359508</v>
      </c>
      <c r="B390" s="2" t="s">
        <v>399</v>
      </c>
      <c r="C390" s="6">
        <v>0</v>
      </c>
      <c r="D390" s="6">
        <v>73724</v>
      </c>
      <c r="E390" s="6">
        <v>0</v>
      </c>
      <c r="F390" s="6">
        <v>73724</v>
      </c>
      <c r="G390" s="2">
        <v>6120</v>
      </c>
      <c r="H390" s="2" t="s">
        <v>409</v>
      </c>
      <c r="I390" s="6">
        <v>4484945.28</v>
      </c>
      <c r="J390" s="6">
        <v>33306208.120000001</v>
      </c>
      <c r="K390" s="6">
        <v>12538108.42</v>
      </c>
      <c r="L390" s="6">
        <v>25253044.98</v>
      </c>
    </row>
    <row r="391" spans="1:12" x14ac:dyDescent="0.25">
      <c r="A391" s="2">
        <v>73</v>
      </c>
      <c r="B391" s="2" t="s">
        <v>432</v>
      </c>
      <c r="C391" s="6">
        <v>0</v>
      </c>
      <c r="D391" s="6">
        <v>183768408.90000001</v>
      </c>
      <c r="E391" s="6">
        <v>70003374</v>
      </c>
      <c r="F391" s="6">
        <v>113765034.90000001</v>
      </c>
      <c r="G391" s="2">
        <v>612021</v>
      </c>
      <c r="H391" s="2" t="s">
        <v>410</v>
      </c>
      <c r="I391" s="6">
        <v>4484945.28</v>
      </c>
      <c r="J391" s="6">
        <v>29245705.359999999</v>
      </c>
      <c r="K391" s="6">
        <v>12538108.42</v>
      </c>
      <c r="L391" s="6">
        <v>21192542.219999999</v>
      </c>
    </row>
    <row r="392" spans="1:12" x14ac:dyDescent="0.25">
      <c r="A392" s="2">
        <v>7301</v>
      </c>
      <c r="B392" s="2" t="s">
        <v>432</v>
      </c>
      <c r="C392" s="6">
        <v>0</v>
      </c>
      <c r="D392" s="6">
        <v>1913919.38</v>
      </c>
      <c r="E392" s="6">
        <v>1155774</v>
      </c>
      <c r="F392" s="6">
        <v>758145.38</v>
      </c>
      <c r="G392" s="2">
        <v>612065</v>
      </c>
      <c r="H392" s="2" t="s">
        <v>424</v>
      </c>
      <c r="I392" s="6">
        <v>0</v>
      </c>
      <c r="J392" s="6">
        <v>4060502.76</v>
      </c>
      <c r="K392" s="6">
        <v>0</v>
      </c>
      <c r="L392" s="6">
        <v>4060502.76</v>
      </c>
    </row>
    <row r="393" spans="1:12" x14ac:dyDescent="0.25">
      <c r="A393" s="2">
        <v>730102</v>
      </c>
      <c r="B393" s="2" t="s">
        <v>434</v>
      </c>
      <c r="C393" s="6">
        <v>0</v>
      </c>
      <c r="D393" s="6">
        <v>1913919.38</v>
      </c>
      <c r="E393" s="6">
        <v>1155774</v>
      </c>
      <c r="F393" s="6">
        <v>758145.38</v>
      </c>
      <c r="G393" s="2">
        <v>61206503</v>
      </c>
      <c r="H393" s="2" t="s">
        <v>425</v>
      </c>
      <c r="I393" s="6">
        <v>0</v>
      </c>
      <c r="J393" s="6">
        <v>3564552</v>
      </c>
      <c r="K393" s="6">
        <v>0</v>
      </c>
      <c r="L393" s="6">
        <v>3564552</v>
      </c>
    </row>
    <row r="394" spans="1:12" x14ac:dyDescent="0.25">
      <c r="A394" s="2">
        <v>7325</v>
      </c>
      <c r="B394" s="2" t="s">
        <v>366</v>
      </c>
      <c r="C394" s="6">
        <v>0</v>
      </c>
      <c r="D394" s="6">
        <v>43750</v>
      </c>
      <c r="E394" s="6">
        <v>4930</v>
      </c>
      <c r="F394" s="6">
        <v>38820</v>
      </c>
      <c r="G394" s="2">
        <v>6120650310</v>
      </c>
      <c r="H394" s="2" t="s">
        <v>427</v>
      </c>
      <c r="I394" s="6">
        <v>0</v>
      </c>
      <c r="J394" s="6">
        <v>3564552</v>
      </c>
      <c r="K394" s="6">
        <v>0</v>
      </c>
      <c r="L394" s="6">
        <v>3564552</v>
      </c>
    </row>
    <row r="395" spans="1:12" x14ac:dyDescent="0.25">
      <c r="A395" s="2">
        <v>732505</v>
      </c>
      <c r="B395" s="2" t="s">
        <v>436</v>
      </c>
      <c r="C395" s="6">
        <v>0</v>
      </c>
      <c r="D395" s="6">
        <v>43750</v>
      </c>
      <c r="E395" s="6">
        <v>4930</v>
      </c>
      <c r="F395" s="6">
        <v>38820</v>
      </c>
      <c r="G395" s="2">
        <v>61206505</v>
      </c>
      <c r="H395" s="2" t="s">
        <v>429</v>
      </c>
      <c r="I395" s="6">
        <v>0</v>
      </c>
      <c r="J395" s="6">
        <v>495950.76</v>
      </c>
      <c r="K395" s="6">
        <v>0</v>
      </c>
      <c r="L395" s="6">
        <v>495950.76</v>
      </c>
    </row>
    <row r="396" spans="1:12" x14ac:dyDescent="0.25">
      <c r="A396" s="2">
        <v>7330</v>
      </c>
      <c r="B396" s="2" t="s">
        <v>370</v>
      </c>
      <c r="C396" s="6">
        <v>0</v>
      </c>
      <c r="D396" s="6">
        <v>1304400</v>
      </c>
      <c r="E396" s="6">
        <v>0</v>
      </c>
      <c r="F396" s="6">
        <v>1304400</v>
      </c>
      <c r="G396" s="2">
        <v>6135</v>
      </c>
      <c r="H396" s="2" t="s">
        <v>411</v>
      </c>
      <c r="I396" s="6">
        <v>92494125.760000005</v>
      </c>
      <c r="J396" s="6">
        <v>320877551.10000002</v>
      </c>
      <c r="K396" s="6">
        <v>136540020.30000001</v>
      </c>
      <c r="L396" s="6">
        <v>276831656.56</v>
      </c>
    </row>
    <row r="397" spans="1:12" x14ac:dyDescent="0.25">
      <c r="A397" s="2">
        <v>733040</v>
      </c>
      <c r="B397" s="2" t="s">
        <v>169</v>
      </c>
      <c r="C397" s="6">
        <v>0</v>
      </c>
      <c r="D397" s="6">
        <v>1304400</v>
      </c>
      <c r="E397" s="6">
        <v>0</v>
      </c>
      <c r="F397" s="6">
        <v>1304400</v>
      </c>
      <c r="G397" s="2">
        <v>613520</v>
      </c>
      <c r="H397" s="2" t="s">
        <v>412</v>
      </c>
      <c r="I397" s="6">
        <v>43020388.119999997</v>
      </c>
      <c r="J397" s="6">
        <v>140070817.58000001</v>
      </c>
      <c r="K397" s="6">
        <v>99095086.819999993</v>
      </c>
      <c r="L397" s="6">
        <v>83996118.879999995</v>
      </c>
    </row>
    <row r="398" spans="1:12" x14ac:dyDescent="0.25">
      <c r="A398" s="2">
        <v>7335</v>
      </c>
      <c r="B398" s="2" t="s">
        <v>355</v>
      </c>
      <c r="C398" s="6">
        <v>0</v>
      </c>
      <c r="D398" s="6">
        <v>10615982</v>
      </c>
      <c r="E398" s="6">
        <v>820494</v>
      </c>
      <c r="F398" s="6">
        <v>9795488</v>
      </c>
      <c r="G398" s="2">
        <v>613521</v>
      </c>
      <c r="H398" s="2" t="s">
        <v>413</v>
      </c>
      <c r="I398" s="6">
        <v>49473737.640000001</v>
      </c>
      <c r="J398" s="6">
        <v>180806733.52000001</v>
      </c>
      <c r="K398" s="6">
        <v>37444933.479999997</v>
      </c>
      <c r="L398" s="6">
        <v>192835537.68000001</v>
      </c>
    </row>
    <row r="399" spans="1:12" x14ac:dyDescent="0.25">
      <c r="A399" s="2">
        <v>733505</v>
      </c>
      <c r="B399" s="2" t="s">
        <v>356</v>
      </c>
      <c r="C399" s="6">
        <v>0</v>
      </c>
      <c r="D399" s="6">
        <v>6265444</v>
      </c>
      <c r="E399" s="6">
        <v>0</v>
      </c>
      <c r="F399" s="6">
        <v>6265444</v>
      </c>
      <c r="G399" s="2">
        <v>62</v>
      </c>
      <c r="H399" s="2" t="s">
        <v>414</v>
      </c>
      <c r="I399" s="6">
        <v>12681660.140000001</v>
      </c>
      <c r="J399" s="6">
        <v>1899266.48</v>
      </c>
      <c r="K399" s="6">
        <v>6633336.6200000001</v>
      </c>
      <c r="L399" s="6">
        <v>7947590</v>
      </c>
    </row>
    <row r="400" spans="1:12" x14ac:dyDescent="0.25">
      <c r="A400" s="2">
        <v>733530</v>
      </c>
      <c r="B400" s="2" t="s">
        <v>359</v>
      </c>
      <c r="C400" s="6">
        <v>0</v>
      </c>
      <c r="D400" s="6">
        <v>3542708</v>
      </c>
      <c r="E400" s="6">
        <v>675128</v>
      </c>
      <c r="F400" s="6">
        <v>2867580</v>
      </c>
      <c r="G400" s="2">
        <v>6210</v>
      </c>
      <c r="H400" s="2" t="s">
        <v>143</v>
      </c>
      <c r="I400" s="6">
        <v>12681660.140000001</v>
      </c>
      <c r="J400" s="6">
        <v>1899266.48</v>
      </c>
      <c r="K400" s="6">
        <v>6633336.6200000001</v>
      </c>
      <c r="L400" s="6">
        <v>7947590</v>
      </c>
    </row>
    <row r="401" spans="1:12" x14ac:dyDescent="0.25">
      <c r="A401" s="2">
        <v>733535</v>
      </c>
      <c r="B401" s="2" t="s">
        <v>360</v>
      </c>
      <c r="C401" s="6">
        <v>0</v>
      </c>
      <c r="D401" s="6">
        <v>807830</v>
      </c>
      <c r="E401" s="6">
        <v>145366</v>
      </c>
      <c r="F401" s="6">
        <v>662464</v>
      </c>
      <c r="G401" s="2">
        <v>621001</v>
      </c>
      <c r="H401" s="2" t="s">
        <v>415</v>
      </c>
      <c r="I401" s="6">
        <v>12681660.140000001</v>
      </c>
      <c r="J401" s="6">
        <v>1899266.48</v>
      </c>
      <c r="K401" s="6">
        <v>6633336.6200000001</v>
      </c>
      <c r="L401" s="6">
        <v>7947590</v>
      </c>
    </row>
    <row r="402" spans="1:12" x14ac:dyDescent="0.25">
      <c r="A402" s="2">
        <v>7345</v>
      </c>
      <c r="B402" s="2" t="s">
        <v>440</v>
      </c>
      <c r="C402" s="6">
        <v>0</v>
      </c>
      <c r="D402" s="6">
        <v>117737.98</v>
      </c>
      <c r="E402" s="6">
        <v>0</v>
      </c>
      <c r="F402" s="6">
        <v>117737.98</v>
      </c>
      <c r="G402" s="2">
        <v>7</v>
      </c>
      <c r="H402" s="2" t="s">
        <v>416</v>
      </c>
      <c r="I402" s="6">
        <f>(I403+I440)*2</f>
        <v>545088105.79999995</v>
      </c>
      <c r="J402" s="6">
        <f>(J403+J440)*2</f>
        <v>625469005.60000002</v>
      </c>
      <c r="K402" s="6">
        <f>(K403+K440)*2</f>
        <v>69582208</v>
      </c>
      <c r="L402" s="6">
        <f>(L403+L440)*2</f>
        <v>1100974903.4000001</v>
      </c>
    </row>
    <row r="403" spans="1:12" x14ac:dyDescent="0.25">
      <c r="A403" s="2">
        <v>734515</v>
      </c>
      <c r="B403" s="2" t="s">
        <v>162</v>
      </c>
      <c r="C403" s="6">
        <v>0</v>
      </c>
      <c r="D403" s="6">
        <v>67737.98</v>
      </c>
      <c r="E403" s="6">
        <v>0</v>
      </c>
      <c r="F403" s="6">
        <v>67737.98</v>
      </c>
      <c r="G403" s="2">
        <v>72</v>
      </c>
      <c r="H403" s="2" t="s">
        <v>417</v>
      </c>
      <c r="I403" s="6">
        <v>158779018</v>
      </c>
      <c r="J403" s="6">
        <v>137053446</v>
      </c>
      <c r="K403" s="6">
        <v>22800</v>
      </c>
      <c r="L403" s="6">
        <v>295809664</v>
      </c>
    </row>
    <row r="404" spans="1:12" x14ac:dyDescent="0.25">
      <c r="A404" s="2">
        <v>734540</v>
      </c>
      <c r="B404" s="2" t="s">
        <v>169</v>
      </c>
      <c r="C404" s="6">
        <v>0</v>
      </c>
      <c r="D404" s="6">
        <v>50000</v>
      </c>
      <c r="E404" s="6">
        <v>0</v>
      </c>
      <c r="F404" s="6">
        <v>50000</v>
      </c>
      <c r="G404" s="2">
        <v>7205</v>
      </c>
      <c r="H404" s="2" t="s">
        <v>327</v>
      </c>
      <c r="I404" s="6">
        <v>142658398</v>
      </c>
      <c r="J404" s="6">
        <v>117622750</v>
      </c>
      <c r="K404" s="6">
        <v>22800</v>
      </c>
      <c r="L404" s="6">
        <v>260258348</v>
      </c>
    </row>
    <row r="405" spans="1:12" x14ac:dyDescent="0.25">
      <c r="A405" s="2">
        <v>7350</v>
      </c>
      <c r="B405" s="2" t="s">
        <v>367</v>
      </c>
      <c r="C405" s="6">
        <v>0</v>
      </c>
      <c r="D405" s="6">
        <v>1517785.44</v>
      </c>
      <c r="E405" s="6">
        <v>0</v>
      </c>
      <c r="F405" s="6">
        <v>1517785.44</v>
      </c>
      <c r="G405" s="2">
        <v>720506</v>
      </c>
      <c r="H405" s="2" t="s">
        <v>389</v>
      </c>
      <c r="I405" s="6">
        <v>64640492</v>
      </c>
      <c r="J405" s="6">
        <v>69071292</v>
      </c>
      <c r="K405" s="6">
        <v>0</v>
      </c>
      <c r="L405" s="6">
        <v>133711784</v>
      </c>
    </row>
    <row r="406" spans="1:12" x14ac:dyDescent="0.25">
      <c r="A406" s="2">
        <v>735015</v>
      </c>
      <c r="B406" s="2" t="s">
        <v>369</v>
      </c>
      <c r="C406" s="6">
        <v>0</v>
      </c>
      <c r="D406" s="6">
        <v>1517785.44</v>
      </c>
      <c r="E406" s="6">
        <v>0</v>
      </c>
      <c r="F406" s="6">
        <v>1517785.44</v>
      </c>
      <c r="G406" s="2">
        <v>720515</v>
      </c>
      <c r="H406" s="2" t="s">
        <v>330</v>
      </c>
      <c r="I406" s="6">
        <v>8301878</v>
      </c>
      <c r="J406" s="6">
        <v>1760560</v>
      </c>
      <c r="K406" s="6">
        <v>0</v>
      </c>
      <c r="L406" s="6">
        <v>10062438</v>
      </c>
    </row>
    <row r="407" spans="1:12" x14ac:dyDescent="0.25">
      <c r="A407" s="2">
        <v>7360</v>
      </c>
      <c r="B407" s="2" t="s">
        <v>371</v>
      </c>
      <c r="C407" s="6">
        <v>0</v>
      </c>
      <c r="D407" s="6">
        <v>8481333.7599999998</v>
      </c>
      <c r="E407" s="6">
        <v>0</v>
      </c>
      <c r="F407" s="6">
        <v>8481333.7599999998</v>
      </c>
      <c r="G407" s="2">
        <v>720518</v>
      </c>
      <c r="H407" s="2" t="s">
        <v>331</v>
      </c>
      <c r="I407" s="6">
        <v>17373672</v>
      </c>
      <c r="J407" s="6">
        <v>7614912</v>
      </c>
      <c r="K407" s="6">
        <v>0</v>
      </c>
      <c r="L407" s="6">
        <v>24988584</v>
      </c>
    </row>
    <row r="408" spans="1:12" x14ac:dyDescent="0.25">
      <c r="A408" s="2">
        <v>736010</v>
      </c>
      <c r="B408" s="2" t="s">
        <v>162</v>
      </c>
      <c r="C408" s="6">
        <v>0</v>
      </c>
      <c r="D408" s="6">
        <v>8222150.5999999996</v>
      </c>
      <c r="E408" s="6">
        <v>0</v>
      </c>
      <c r="F408" s="6">
        <v>8222150.5999999996</v>
      </c>
      <c r="G408" s="2">
        <v>720524</v>
      </c>
      <c r="H408" s="2" t="s">
        <v>334</v>
      </c>
      <c r="I408" s="6">
        <v>2105868</v>
      </c>
      <c r="J408" s="6">
        <v>0</v>
      </c>
      <c r="K408" s="6">
        <v>0</v>
      </c>
      <c r="L408" s="6">
        <v>2105868</v>
      </c>
    </row>
    <row r="409" spans="1:12" x14ac:dyDescent="0.25">
      <c r="A409" s="2">
        <v>736035</v>
      </c>
      <c r="B409" s="2" t="s">
        <v>169</v>
      </c>
      <c r="C409" s="6">
        <v>0</v>
      </c>
      <c r="D409" s="6">
        <v>259183.16</v>
      </c>
      <c r="E409" s="6">
        <v>0</v>
      </c>
      <c r="F409" s="6">
        <v>259183.16</v>
      </c>
      <c r="G409" s="2">
        <v>720527</v>
      </c>
      <c r="H409" s="2" t="s">
        <v>335</v>
      </c>
      <c r="I409" s="6">
        <v>2661350</v>
      </c>
      <c r="J409" s="6">
        <v>2767804</v>
      </c>
      <c r="K409" s="6">
        <v>0</v>
      </c>
      <c r="L409" s="6">
        <v>5429154</v>
      </c>
    </row>
    <row r="410" spans="1:12" x14ac:dyDescent="0.25">
      <c r="A410" s="2">
        <v>7395</v>
      </c>
      <c r="B410" s="2" t="s">
        <v>323</v>
      </c>
      <c r="C410" s="6">
        <v>0</v>
      </c>
      <c r="D410" s="6">
        <v>159773500.34</v>
      </c>
      <c r="E410" s="6">
        <v>68022176</v>
      </c>
      <c r="F410" s="6">
        <v>91751324.340000004</v>
      </c>
      <c r="G410" s="2">
        <v>720530</v>
      </c>
      <c r="H410" s="2" t="s">
        <v>255</v>
      </c>
      <c r="I410" s="6">
        <v>10534896</v>
      </c>
      <c r="J410" s="6">
        <v>6130832</v>
      </c>
      <c r="K410" s="6">
        <v>0</v>
      </c>
      <c r="L410" s="6">
        <v>16665728</v>
      </c>
    </row>
    <row r="411" spans="1:12" x14ac:dyDescent="0.25">
      <c r="A411" s="2">
        <v>739501</v>
      </c>
      <c r="B411" s="2" t="s">
        <v>442</v>
      </c>
      <c r="C411" s="6">
        <v>0</v>
      </c>
      <c r="D411" s="6">
        <v>1599408</v>
      </c>
      <c r="E411" s="6">
        <v>0</v>
      </c>
      <c r="F411" s="6">
        <v>1599408</v>
      </c>
      <c r="G411" s="2">
        <v>720533</v>
      </c>
      <c r="H411" s="2" t="s">
        <v>250</v>
      </c>
      <c r="I411" s="6">
        <v>105334</v>
      </c>
      <c r="J411" s="6">
        <v>61284</v>
      </c>
      <c r="K411" s="6">
        <v>0</v>
      </c>
      <c r="L411" s="6">
        <v>166618</v>
      </c>
    </row>
    <row r="412" spans="1:12" x14ac:dyDescent="0.25">
      <c r="A412" s="2">
        <v>739535</v>
      </c>
      <c r="B412" s="2" t="s">
        <v>392</v>
      </c>
      <c r="C412" s="6">
        <v>0</v>
      </c>
      <c r="D412" s="6">
        <v>275962</v>
      </c>
      <c r="E412" s="6">
        <v>0</v>
      </c>
      <c r="F412" s="6">
        <v>275962</v>
      </c>
      <c r="G412" s="2">
        <v>720536</v>
      </c>
      <c r="H412" s="2" t="s">
        <v>258</v>
      </c>
      <c r="I412" s="6">
        <v>10534896</v>
      </c>
      <c r="J412" s="6">
        <v>6130832</v>
      </c>
      <c r="K412" s="6">
        <v>0</v>
      </c>
      <c r="L412" s="6">
        <v>16665728</v>
      </c>
    </row>
    <row r="413" spans="1:12" x14ac:dyDescent="0.25">
      <c r="A413" s="2">
        <v>739545</v>
      </c>
      <c r="B413" s="2" t="s">
        <v>379</v>
      </c>
      <c r="C413" s="6">
        <v>0</v>
      </c>
      <c r="D413" s="6">
        <v>489400</v>
      </c>
      <c r="E413" s="6">
        <v>0</v>
      </c>
      <c r="F413" s="6">
        <v>489400</v>
      </c>
      <c r="G413" s="2">
        <v>720539</v>
      </c>
      <c r="H413" s="2" t="s">
        <v>257</v>
      </c>
      <c r="I413" s="6">
        <v>5162788</v>
      </c>
      <c r="J413" s="6">
        <v>2953670</v>
      </c>
      <c r="K413" s="6">
        <v>0</v>
      </c>
      <c r="L413" s="6">
        <v>8116458</v>
      </c>
    </row>
    <row r="414" spans="1:12" x14ac:dyDescent="0.25">
      <c r="A414" s="2">
        <v>739565</v>
      </c>
      <c r="B414" s="2" t="s">
        <v>383</v>
      </c>
      <c r="C414" s="6">
        <v>0</v>
      </c>
      <c r="D414" s="6">
        <v>959680</v>
      </c>
      <c r="E414" s="6">
        <v>0</v>
      </c>
      <c r="F414" s="6">
        <v>959680</v>
      </c>
      <c r="G414" s="2">
        <v>720563</v>
      </c>
      <c r="H414" s="2" t="s">
        <v>438</v>
      </c>
      <c r="I414" s="6">
        <v>0</v>
      </c>
      <c r="J414" s="6">
        <v>1500000</v>
      </c>
      <c r="K414" s="6">
        <v>0</v>
      </c>
      <c r="L414" s="6">
        <v>1500000</v>
      </c>
    </row>
    <row r="415" spans="1:12" x14ac:dyDescent="0.25">
      <c r="A415" s="2">
        <v>739585</v>
      </c>
      <c r="B415" s="2" t="s">
        <v>444</v>
      </c>
      <c r="C415" s="6">
        <v>0</v>
      </c>
      <c r="D415" s="6">
        <v>226386</v>
      </c>
      <c r="E415" s="6">
        <v>0</v>
      </c>
      <c r="F415" s="6">
        <v>226386</v>
      </c>
      <c r="G415" s="2">
        <v>720568</v>
      </c>
      <c r="H415" s="2" t="s">
        <v>390</v>
      </c>
      <c r="I415" s="6">
        <v>2201800</v>
      </c>
      <c r="J415" s="6">
        <v>1939332</v>
      </c>
      <c r="K415" s="6">
        <v>0</v>
      </c>
      <c r="L415" s="6">
        <v>4141132</v>
      </c>
    </row>
    <row r="416" spans="1:12" x14ac:dyDescent="0.25">
      <c r="A416" s="2">
        <v>739595</v>
      </c>
      <c r="B416" s="2" t="s">
        <v>445</v>
      </c>
      <c r="C416" s="6">
        <v>0</v>
      </c>
      <c r="D416" s="6">
        <v>156222664.34</v>
      </c>
      <c r="E416" s="6">
        <v>68022176</v>
      </c>
      <c r="F416" s="6">
        <v>88200488.340000004</v>
      </c>
      <c r="G416" s="2">
        <v>72056804</v>
      </c>
      <c r="H416" s="2" t="s">
        <v>225</v>
      </c>
      <c r="I416" s="6">
        <v>2201800</v>
      </c>
      <c r="J416" s="6">
        <v>1939332</v>
      </c>
      <c r="K416" s="6">
        <v>0</v>
      </c>
      <c r="L416" s="6">
        <v>4141132</v>
      </c>
    </row>
    <row r="417" spans="1:12" x14ac:dyDescent="0.25">
      <c r="A417" s="2">
        <v>73959577</v>
      </c>
      <c r="B417" s="2" t="s">
        <v>446</v>
      </c>
      <c r="C417" s="6">
        <v>0</v>
      </c>
      <c r="D417" s="6">
        <v>22891376.98</v>
      </c>
      <c r="E417" s="6">
        <v>0</v>
      </c>
      <c r="F417" s="6">
        <v>22891376.98</v>
      </c>
      <c r="G417" s="2">
        <v>720569</v>
      </c>
      <c r="H417" s="2" t="s">
        <v>421</v>
      </c>
      <c r="I417" s="6">
        <v>2566400</v>
      </c>
      <c r="J417" s="6">
        <v>1722600</v>
      </c>
      <c r="K417" s="6">
        <v>4600</v>
      </c>
      <c r="L417" s="6">
        <v>4284400</v>
      </c>
    </row>
    <row r="418" spans="1:12" x14ac:dyDescent="0.25">
      <c r="A418" s="2">
        <v>73959581</v>
      </c>
      <c r="B418" s="2" t="s">
        <v>448</v>
      </c>
      <c r="C418" s="6">
        <v>0</v>
      </c>
      <c r="D418" s="6">
        <v>10763724</v>
      </c>
      <c r="E418" s="6">
        <v>0</v>
      </c>
      <c r="F418" s="6">
        <v>10763724</v>
      </c>
      <c r="G418" s="2">
        <v>72056901</v>
      </c>
      <c r="H418" s="2" t="s">
        <v>422</v>
      </c>
      <c r="I418" s="6">
        <v>400</v>
      </c>
      <c r="J418" s="6">
        <v>400</v>
      </c>
      <c r="K418" s="6">
        <v>0</v>
      </c>
      <c r="L418" s="6">
        <v>800</v>
      </c>
    </row>
    <row r="419" spans="1:12" x14ac:dyDescent="0.25">
      <c r="A419" s="2">
        <v>73959582</v>
      </c>
      <c r="B419" s="2" t="s">
        <v>449</v>
      </c>
      <c r="C419" s="6">
        <v>0</v>
      </c>
      <c r="D419" s="6">
        <v>68022176</v>
      </c>
      <c r="E419" s="6">
        <v>68022176</v>
      </c>
      <c r="F419" s="6">
        <v>0</v>
      </c>
      <c r="G419" s="2">
        <v>72056902</v>
      </c>
      <c r="H419" s="2" t="s">
        <v>217</v>
      </c>
      <c r="I419" s="6">
        <v>200</v>
      </c>
      <c r="J419" s="6">
        <v>600</v>
      </c>
      <c r="K419" s="6">
        <v>0</v>
      </c>
      <c r="L419" s="6">
        <v>800</v>
      </c>
    </row>
    <row r="420" spans="1:12" x14ac:dyDescent="0.25">
      <c r="A420" s="2">
        <v>73959586</v>
      </c>
      <c r="B420" s="2" t="s">
        <v>450</v>
      </c>
      <c r="C420" s="6">
        <v>0</v>
      </c>
      <c r="D420" s="6">
        <v>1730000</v>
      </c>
      <c r="E420" s="6">
        <v>0</v>
      </c>
      <c r="F420" s="6">
        <v>1730000</v>
      </c>
      <c r="G420" s="2">
        <v>72056903</v>
      </c>
      <c r="H420" s="2" t="s">
        <v>218</v>
      </c>
      <c r="I420" s="6">
        <v>200</v>
      </c>
      <c r="J420" s="6">
        <v>15200</v>
      </c>
      <c r="K420" s="6">
        <v>0</v>
      </c>
      <c r="L420" s="6">
        <v>15400</v>
      </c>
    </row>
    <row r="421" spans="1:12" x14ac:dyDescent="0.25">
      <c r="A421" s="2">
        <v>73959588</v>
      </c>
      <c r="B421" s="2" t="s">
        <v>451</v>
      </c>
      <c r="C421" s="6">
        <v>0</v>
      </c>
      <c r="D421" s="6">
        <v>18137852</v>
      </c>
      <c r="E421" s="6">
        <v>0</v>
      </c>
      <c r="F421" s="6">
        <v>18137852</v>
      </c>
      <c r="G421" s="2">
        <v>72056907</v>
      </c>
      <c r="H421" s="2" t="s">
        <v>219</v>
      </c>
      <c r="I421" s="6">
        <v>5600</v>
      </c>
      <c r="J421" s="6">
        <v>600</v>
      </c>
      <c r="K421" s="6">
        <v>4600</v>
      </c>
      <c r="L421" s="6">
        <v>1600</v>
      </c>
    </row>
    <row r="422" spans="1:12" x14ac:dyDescent="0.25">
      <c r="A422" s="2">
        <v>73959591</v>
      </c>
      <c r="B422" s="2" t="s">
        <v>452</v>
      </c>
      <c r="C422" s="6">
        <v>0</v>
      </c>
      <c r="D422" s="6">
        <v>1802241.36</v>
      </c>
      <c r="E422" s="6">
        <v>0</v>
      </c>
      <c r="F422" s="6">
        <v>1802241.36</v>
      </c>
      <c r="G422" s="2">
        <v>72056908</v>
      </c>
      <c r="H422" s="2" t="s">
        <v>220</v>
      </c>
      <c r="I422" s="6">
        <v>200</v>
      </c>
      <c r="J422" s="6">
        <v>200</v>
      </c>
      <c r="K422" s="6">
        <v>0</v>
      </c>
      <c r="L422" s="6">
        <v>400</v>
      </c>
    </row>
    <row r="423" spans="1:12" x14ac:dyDescent="0.25">
      <c r="A423" s="2">
        <v>73959592</v>
      </c>
      <c r="B423" s="2" t="s">
        <v>454</v>
      </c>
      <c r="C423" s="6">
        <v>0</v>
      </c>
      <c r="D423" s="6">
        <v>32875294</v>
      </c>
      <c r="E423" s="6">
        <v>0</v>
      </c>
      <c r="F423" s="6">
        <v>32875294</v>
      </c>
      <c r="G423" s="2">
        <v>72056909</v>
      </c>
      <c r="H423" s="2" t="s">
        <v>221</v>
      </c>
      <c r="I423" s="6">
        <v>2559800</v>
      </c>
      <c r="J423" s="6">
        <v>1705200</v>
      </c>
      <c r="K423" s="6">
        <v>0</v>
      </c>
      <c r="L423" s="6">
        <v>4265000</v>
      </c>
    </row>
    <row r="424" spans="1:12" x14ac:dyDescent="0.25">
      <c r="A424" s="16"/>
      <c r="B424" s="2"/>
      <c r="C424" s="19"/>
      <c r="D424" s="19"/>
      <c r="E424" s="19"/>
      <c r="F424" s="20"/>
      <c r="G424" s="2">
        <v>72056915</v>
      </c>
      <c r="H424" s="2" t="s">
        <v>441</v>
      </c>
      <c r="I424" s="6">
        <v>0</v>
      </c>
      <c r="J424" s="6">
        <v>200</v>
      </c>
      <c r="K424" s="6">
        <v>0</v>
      </c>
      <c r="L424" s="6">
        <v>200</v>
      </c>
    </row>
    <row r="425" spans="1:12" x14ac:dyDescent="0.25">
      <c r="A425" s="16"/>
      <c r="B425" s="2"/>
      <c r="C425" s="19"/>
      <c r="D425" s="19"/>
      <c r="E425" s="19"/>
      <c r="F425" s="20"/>
      <c r="G425" s="2">
        <v>72056917</v>
      </c>
      <c r="H425" s="2" t="s">
        <v>223</v>
      </c>
      <c r="I425" s="6">
        <v>0</v>
      </c>
      <c r="J425" s="6">
        <v>200</v>
      </c>
      <c r="K425" s="6">
        <v>0</v>
      </c>
      <c r="L425" s="6">
        <v>200</v>
      </c>
    </row>
    <row r="426" spans="1:12" x14ac:dyDescent="0.25">
      <c r="A426" s="16"/>
      <c r="B426" s="2"/>
      <c r="C426" s="19"/>
      <c r="D426" s="19"/>
      <c r="E426" s="19"/>
      <c r="F426" s="20"/>
      <c r="G426" s="2">
        <v>720570</v>
      </c>
      <c r="H426" s="2" t="s">
        <v>394</v>
      </c>
      <c r="I426" s="6">
        <v>10960000</v>
      </c>
      <c r="J426" s="6">
        <v>9177600</v>
      </c>
      <c r="K426" s="6">
        <v>18200</v>
      </c>
      <c r="L426" s="6">
        <v>20119400</v>
      </c>
    </row>
    <row r="427" spans="1:12" x14ac:dyDescent="0.25">
      <c r="A427" s="16"/>
      <c r="B427" s="2"/>
      <c r="C427" s="19"/>
      <c r="D427" s="19"/>
      <c r="E427" s="19"/>
      <c r="F427" s="20"/>
      <c r="G427" s="2">
        <v>72057001</v>
      </c>
      <c r="H427" s="2" t="s">
        <v>340</v>
      </c>
      <c r="I427" s="6">
        <v>3144800</v>
      </c>
      <c r="J427" s="6">
        <v>2844200</v>
      </c>
      <c r="K427" s="6">
        <v>18200</v>
      </c>
      <c r="L427" s="6">
        <v>5970800</v>
      </c>
    </row>
    <row r="428" spans="1:12" x14ac:dyDescent="0.25">
      <c r="A428" s="16"/>
      <c r="B428" s="2"/>
      <c r="C428" s="19"/>
      <c r="D428" s="19"/>
      <c r="E428" s="19"/>
      <c r="F428" s="20"/>
      <c r="G428" s="2">
        <v>72057002</v>
      </c>
      <c r="H428" s="2" t="s">
        <v>230</v>
      </c>
      <c r="I428" s="6">
        <v>1283400</v>
      </c>
      <c r="J428" s="6">
        <v>1080800</v>
      </c>
      <c r="K428" s="6">
        <v>0</v>
      </c>
      <c r="L428" s="6">
        <v>2364200</v>
      </c>
    </row>
    <row r="429" spans="1:12" x14ac:dyDescent="0.25">
      <c r="A429" s="16"/>
      <c r="B429" s="2"/>
      <c r="C429" s="19"/>
      <c r="D429" s="19"/>
      <c r="E429" s="19"/>
      <c r="F429" s="20"/>
      <c r="G429" s="2">
        <v>72057003</v>
      </c>
      <c r="H429" s="2" t="s">
        <v>341</v>
      </c>
      <c r="I429" s="6">
        <v>5885200</v>
      </c>
      <c r="J429" s="6">
        <v>4691600</v>
      </c>
      <c r="K429" s="6">
        <v>0</v>
      </c>
      <c r="L429" s="6">
        <v>10576800</v>
      </c>
    </row>
    <row r="430" spans="1:12" x14ac:dyDescent="0.25">
      <c r="A430" s="16"/>
      <c r="B430" s="2"/>
      <c r="C430" s="19"/>
      <c r="D430" s="19"/>
      <c r="E430" s="19"/>
      <c r="F430" s="20"/>
      <c r="G430" s="2">
        <v>72057006</v>
      </c>
      <c r="H430" s="2" t="s">
        <v>342</v>
      </c>
      <c r="I430" s="6">
        <v>646600</v>
      </c>
      <c r="J430" s="6">
        <v>561000</v>
      </c>
      <c r="K430" s="6">
        <v>0</v>
      </c>
      <c r="L430" s="6">
        <v>1207600</v>
      </c>
    </row>
    <row r="431" spans="1:12" x14ac:dyDescent="0.25">
      <c r="A431" s="16"/>
      <c r="B431" s="2"/>
      <c r="C431" s="19"/>
      <c r="D431" s="19"/>
      <c r="E431" s="19"/>
      <c r="F431" s="20"/>
      <c r="G431" s="2">
        <v>720572</v>
      </c>
      <c r="H431" s="2" t="s">
        <v>343</v>
      </c>
      <c r="I431" s="6">
        <v>3665200</v>
      </c>
      <c r="J431" s="6">
        <v>3157734</v>
      </c>
      <c r="K431" s="6">
        <v>0</v>
      </c>
      <c r="L431" s="6">
        <v>6822934</v>
      </c>
    </row>
    <row r="432" spans="1:12" x14ac:dyDescent="0.25">
      <c r="A432" s="16"/>
      <c r="B432" s="2"/>
      <c r="C432" s="19"/>
      <c r="D432" s="19"/>
      <c r="E432" s="19"/>
      <c r="F432" s="20"/>
      <c r="G432" s="2">
        <v>720575</v>
      </c>
      <c r="H432" s="2" t="s">
        <v>344</v>
      </c>
      <c r="I432" s="6">
        <v>903600</v>
      </c>
      <c r="J432" s="6">
        <v>602000</v>
      </c>
      <c r="K432" s="6">
        <v>0</v>
      </c>
      <c r="L432" s="6">
        <v>1505600</v>
      </c>
    </row>
    <row r="433" spans="1:12" x14ac:dyDescent="0.25">
      <c r="A433" s="16"/>
      <c r="B433" s="2"/>
      <c r="C433" s="19"/>
      <c r="D433" s="19"/>
      <c r="E433" s="19"/>
      <c r="F433" s="20"/>
      <c r="G433" s="2">
        <v>720578</v>
      </c>
      <c r="H433" s="2" t="s">
        <v>345</v>
      </c>
      <c r="I433" s="6">
        <v>602400</v>
      </c>
      <c r="J433" s="6">
        <v>401400</v>
      </c>
      <c r="K433" s="6">
        <v>0</v>
      </c>
      <c r="L433" s="6">
        <v>1003800</v>
      </c>
    </row>
    <row r="434" spans="1:12" x14ac:dyDescent="0.25">
      <c r="A434" s="16"/>
      <c r="B434" s="2"/>
      <c r="C434" s="19"/>
      <c r="D434" s="19"/>
      <c r="E434" s="19"/>
      <c r="F434" s="20"/>
      <c r="G434" s="2">
        <v>720584</v>
      </c>
      <c r="H434" s="2" t="s">
        <v>346</v>
      </c>
      <c r="I434" s="6">
        <v>337824</v>
      </c>
      <c r="J434" s="6">
        <v>1237824</v>
      </c>
      <c r="K434" s="6">
        <v>0</v>
      </c>
      <c r="L434" s="6">
        <v>1575648</v>
      </c>
    </row>
    <row r="435" spans="1:12" x14ac:dyDescent="0.25">
      <c r="A435" s="16"/>
      <c r="B435" s="2"/>
      <c r="C435" s="19"/>
      <c r="D435" s="19"/>
      <c r="E435" s="19"/>
      <c r="F435" s="20"/>
      <c r="G435" s="2">
        <v>720597</v>
      </c>
      <c r="H435" s="2" t="s">
        <v>447</v>
      </c>
      <c r="I435" s="6">
        <v>0</v>
      </c>
      <c r="J435" s="6">
        <v>1393074</v>
      </c>
      <c r="K435" s="6">
        <v>0</v>
      </c>
      <c r="L435" s="6">
        <v>1393074</v>
      </c>
    </row>
    <row r="436" spans="1:12" x14ac:dyDescent="0.25">
      <c r="A436" s="16"/>
      <c r="B436" s="2"/>
      <c r="C436" s="19"/>
      <c r="D436" s="19"/>
      <c r="E436" s="19"/>
      <c r="F436" s="20"/>
      <c r="G436" s="2">
        <v>7235</v>
      </c>
      <c r="H436" s="2" t="s">
        <v>417</v>
      </c>
      <c r="I436" s="6">
        <v>16120620</v>
      </c>
      <c r="J436" s="6">
        <v>19430696</v>
      </c>
      <c r="K436" s="6">
        <v>0</v>
      </c>
      <c r="L436" s="6">
        <v>35551316</v>
      </c>
    </row>
    <row r="437" spans="1:12" x14ac:dyDescent="0.25">
      <c r="A437" s="16"/>
      <c r="B437" s="2"/>
      <c r="C437" s="19"/>
      <c r="D437" s="19"/>
      <c r="E437" s="19"/>
      <c r="F437" s="20"/>
      <c r="G437" s="2">
        <v>723510</v>
      </c>
      <c r="H437" s="2" t="s">
        <v>430</v>
      </c>
      <c r="I437" s="6">
        <v>16046896</v>
      </c>
      <c r="J437" s="6">
        <v>19354540</v>
      </c>
      <c r="K437" s="6">
        <v>0</v>
      </c>
      <c r="L437" s="6">
        <v>35401436</v>
      </c>
    </row>
    <row r="438" spans="1:12" x14ac:dyDescent="0.25">
      <c r="A438" s="16"/>
      <c r="B438" s="2"/>
      <c r="C438" s="19"/>
      <c r="D438" s="19"/>
      <c r="E438" s="19"/>
      <c r="F438" s="20"/>
      <c r="G438" s="2">
        <v>723595</v>
      </c>
      <c r="H438" s="2" t="s">
        <v>355</v>
      </c>
      <c r="I438" s="6">
        <v>73724</v>
      </c>
      <c r="J438" s="6">
        <v>76156</v>
      </c>
      <c r="K438" s="6">
        <v>0</v>
      </c>
      <c r="L438" s="6">
        <v>149880</v>
      </c>
    </row>
    <row r="439" spans="1:12" x14ac:dyDescent="0.25">
      <c r="A439" s="16"/>
      <c r="B439" s="2"/>
      <c r="C439" s="19"/>
      <c r="D439" s="19"/>
      <c r="E439" s="19"/>
      <c r="F439" s="20"/>
      <c r="G439" s="2">
        <v>72359508</v>
      </c>
      <c r="H439" s="2" t="s">
        <v>399</v>
      </c>
      <c r="I439" s="6">
        <v>73724</v>
      </c>
      <c r="J439" s="6">
        <v>76156</v>
      </c>
      <c r="K439" s="6">
        <v>0</v>
      </c>
      <c r="L439" s="6">
        <v>149880</v>
      </c>
    </row>
    <row r="440" spans="1:12" x14ac:dyDescent="0.25">
      <c r="A440" s="16"/>
      <c r="B440" s="2"/>
      <c r="C440" s="19"/>
      <c r="D440" s="19"/>
      <c r="E440" s="19"/>
      <c r="F440" s="20"/>
      <c r="G440" s="2">
        <v>73</v>
      </c>
      <c r="H440" s="2" t="s">
        <v>432</v>
      </c>
      <c r="I440" s="6">
        <v>113765034.90000001</v>
      </c>
      <c r="J440" s="6">
        <v>175681056.80000001</v>
      </c>
      <c r="K440" s="6">
        <v>34768304</v>
      </c>
      <c r="L440" s="6">
        <v>254677787.69999999</v>
      </c>
    </row>
    <row r="441" spans="1:12" x14ac:dyDescent="0.25">
      <c r="A441" s="16"/>
      <c r="B441" s="2"/>
      <c r="C441" s="19"/>
      <c r="D441" s="19"/>
      <c r="E441" s="19"/>
      <c r="F441" s="20"/>
      <c r="G441" s="2">
        <v>7301</v>
      </c>
      <c r="H441" s="2" t="s">
        <v>432</v>
      </c>
      <c r="I441" s="6">
        <v>758145.38</v>
      </c>
      <c r="J441" s="6">
        <v>2744194.92</v>
      </c>
      <c r="K441" s="6">
        <v>241800</v>
      </c>
      <c r="L441" s="6">
        <v>3260540.3</v>
      </c>
    </row>
    <row r="442" spans="1:12" x14ac:dyDescent="0.25">
      <c r="A442" s="16"/>
      <c r="B442" s="2"/>
      <c r="C442" s="19"/>
      <c r="D442" s="19"/>
      <c r="E442" s="19"/>
      <c r="F442" s="20"/>
      <c r="G442" s="2">
        <v>730102</v>
      </c>
      <c r="H442" s="2" t="s">
        <v>434</v>
      </c>
      <c r="I442" s="6">
        <v>758145.38</v>
      </c>
      <c r="J442" s="6">
        <v>2744194.92</v>
      </c>
      <c r="K442" s="6">
        <v>241800</v>
      </c>
      <c r="L442" s="6">
        <v>3260540.3</v>
      </c>
    </row>
    <row r="443" spans="1:12" x14ac:dyDescent="0.25">
      <c r="A443" s="16"/>
      <c r="B443" s="2"/>
      <c r="C443" s="19"/>
      <c r="D443" s="19"/>
      <c r="E443" s="19"/>
      <c r="F443" s="20"/>
      <c r="G443" s="2">
        <v>7325</v>
      </c>
      <c r="H443" s="2" t="s">
        <v>366</v>
      </c>
      <c r="I443" s="6">
        <v>38820</v>
      </c>
      <c r="J443" s="6">
        <v>37038</v>
      </c>
      <c r="K443" s="6">
        <v>6710</v>
      </c>
      <c r="L443" s="6">
        <v>69148</v>
      </c>
    </row>
    <row r="444" spans="1:12" x14ac:dyDescent="0.25">
      <c r="A444" s="16"/>
      <c r="B444" s="2"/>
      <c r="C444" s="19"/>
      <c r="D444" s="19"/>
      <c r="E444" s="19"/>
      <c r="F444" s="20"/>
      <c r="G444" s="2">
        <v>732505</v>
      </c>
      <c r="H444" s="2" t="s">
        <v>436</v>
      </c>
      <c r="I444" s="6">
        <v>38820</v>
      </c>
      <c r="J444" s="6">
        <v>37038</v>
      </c>
      <c r="K444" s="6">
        <v>6710</v>
      </c>
      <c r="L444" s="6">
        <v>69148</v>
      </c>
    </row>
    <row r="445" spans="1:12" x14ac:dyDescent="0.25">
      <c r="A445" s="16"/>
      <c r="B445" s="2"/>
      <c r="C445" s="19"/>
      <c r="D445" s="19"/>
      <c r="E445" s="19"/>
      <c r="F445" s="20"/>
      <c r="G445" s="2">
        <v>7330</v>
      </c>
      <c r="H445" s="2" t="s">
        <v>370</v>
      </c>
      <c r="I445" s="6">
        <v>1304400</v>
      </c>
      <c r="J445" s="6">
        <v>0</v>
      </c>
      <c r="K445" s="6">
        <v>0</v>
      </c>
      <c r="L445" s="6">
        <v>1304400</v>
      </c>
    </row>
    <row r="446" spans="1:12" x14ac:dyDescent="0.25">
      <c r="A446" s="16"/>
      <c r="B446" s="2"/>
      <c r="C446" s="19"/>
      <c r="D446" s="19"/>
      <c r="E446" s="19"/>
      <c r="F446" s="20"/>
      <c r="G446" s="2">
        <v>733040</v>
      </c>
      <c r="H446" s="2" t="s">
        <v>169</v>
      </c>
      <c r="I446" s="6">
        <v>1304400</v>
      </c>
      <c r="J446" s="6">
        <v>0</v>
      </c>
      <c r="K446" s="6">
        <v>0</v>
      </c>
      <c r="L446" s="6">
        <v>1304400</v>
      </c>
    </row>
    <row r="447" spans="1:12" x14ac:dyDescent="0.25">
      <c r="A447" s="16"/>
      <c r="B447" s="2"/>
      <c r="C447" s="19"/>
      <c r="D447" s="19"/>
      <c r="E447" s="19"/>
      <c r="F447" s="20"/>
      <c r="G447" s="2">
        <v>7335</v>
      </c>
      <c r="H447" s="2" t="s">
        <v>355</v>
      </c>
      <c r="I447" s="6">
        <v>9795488</v>
      </c>
      <c r="J447" s="6">
        <v>12475814</v>
      </c>
      <c r="K447" s="6">
        <v>449300</v>
      </c>
      <c r="L447" s="6">
        <v>21822002</v>
      </c>
    </row>
    <row r="448" spans="1:12" x14ac:dyDescent="0.25">
      <c r="A448" s="16"/>
      <c r="B448" s="2"/>
      <c r="C448" s="19"/>
      <c r="D448" s="19"/>
      <c r="E448" s="19"/>
      <c r="F448" s="20"/>
      <c r="G448" s="2">
        <v>733505</v>
      </c>
      <c r="H448" s="2" t="s">
        <v>356</v>
      </c>
      <c r="I448" s="6">
        <v>6265444</v>
      </c>
      <c r="J448" s="6">
        <v>6211326</v>
      </c>
      <c r="K448" s="6">
        <v>0</v>
      </c>
      <c r="L448" s="6">
        <v>12476770</v>
      </c>
    </row>
    <row r="449" spans="1:12" x14ac:dyDescent="0.25">
      <c r="A449" s="16"/>
      <c r="B449" s="2"/>
      <c r="C449" s="19"/>
      <c r="D449" s="19"/>
      <c r="E449" s="19"/>
      <c r="F449" s="20"/>
      <c r="G449" s="2">
        <v>733525</v>
      </c>
      <c r="H449" s="2" t="s">
        <v>373</v>
      </c>
      <c r="I449" s="6">
        <v>0</v>
      </c>
      <c r="J449" s="6">
        <v>995684</v>
      </c>
      <c r="K449" s="6">
        <v>5412</v>
      </c>
      <c r="L449" s="6">
        <v>990272</v>
      </c>
    </row>
    <row r="450" spans="1:12" x14ac:dyDescent="0.25">
      <c r="A450" s="16"/>
      <c r="B450" s="2"/>
      <c r="C450" s="19"/>
      <c r="D450" s="19"/>
      <c r="E450" s="19"/>
      <c r="F450" s="20"/>
      <c r="G450" s="2">
        <v>733530</v>
      </c>
      <c r="H450" s="2" t="s">
        <v>359</v>
      </c>
      <c r="I450" s="6">
        <v>2867580</v>
      </c>
      <c r="J450" s="6">
        <v>4460206</v>
      </c>
      <c r="K450" s="6">
        <v>304832</v>
      </c>
      <c r="L450" s="6">
        <v>7022954</v>
      </c>
    </row>
    <row r="451" spans="1:12" x14ac:dyDescent="0.25">
      <c r="A451" s="16"/>
      <c r="B451" s="2"/>
      <c r="C451" s="19"/>
      <c r="D451" s="19"/>
      <c r="E451" s="19"/>
      <c r="F451" s="20"/>
      <c r="G451" s="2">
        <v>733535</v>
      </c>
      <c r="H451" s="2" t="s">
        <v>360</v>
      </c>
      <c r="I451" s="6">
        <v>662464</v>
      </c>
      <c r="J451" s="6">
        <v>808598</v>
      </c>
      <c r="K451" s="6">
        <v>139056</v>
      </c>
      <c r="L451" s="6">
        <v>1332006</v>
      </c>
    </row>
    <row r="452" spans="1:12" x14ac:dyDescent="0.25">
      <c r="A452" s="16"/>
      <c r="B452" s="2"/>
      <c r="C452" s="19"/>
      <c r="D452" s="19"/>
      <c r="E452" s="19"/>
      <c r="F452" s="20"/>
      <c r="G452" s="2">
        <v>7345</v>
      </c>
      <c r="H452" s="2" t="s">
        <v>440</v>
      </c>
      <c r="I452" s="6">
        <v>117737.98</v>
      </c>
      <c r="J452" s="6">
        <v>12462171.92</v>
      </c>
      <c r="K452" s="6">
        <v>0</v>
      </c>
      <c r="L452" s="6">
        <v>12579909.9</v>
      </c>
    </row>
    <row r="453" spans="1:12" x14ac:dyDescent="0.25">
      <c r="A453" s="16"/>
      <c r="B453" s="2"/>
      <c r="C453" s="19"/>
      <c r="D453" s="19"/>
      <c r="E453" s="19"/>
      <c r="F453" s="20"/>
      <c r="G453" s="2">
        <v>734515</v>
      </c>
      <c r="H453" s="2" t="s">
        <v>162</v>
      </c>
      <c r="I453" s="6">
        <v>67737.98</v>
      </c>
      <c r="J453" s="6">
        <v>1514515.92</v>
      </c>
      <c r="K453" s="6">
        <v>0</v>
      </c>
      <c r="L453" s="6">
        <v>1582253.9</v>
      </c>
    </row>
    <row r="454" spans="1:12" x14ac:dyDescent="0.25">
      <c r="A454" s="16"/>
      <c r="B454" s="2"/>
      <c r="C454" s="19"/>
      <c r="D454" s="19"/>
      <c r="E454" s="19"/>
      <c r="F454" s="20"/>
      <c r="G454" s="2">
        <v>734525</v>
      </c>
      <c r="H454" s="2" t="s">
        <v>372</v>
      </c>
      <c r="I454" s="6">
        <v>0</v>
      </c>
      <c r="J454" s="6">
        <v>9977652</v>
      </c>
      <c r="K454" s="6">
        <v>0</v>
      </c>
      <c r="L454" s="6">
        <v>9977652</v>
      </c>
    </row>
    <row r="455" spans="1:12" x14ac:dyDescent="0.25">
      <c r="A455" s="16"/>
      <c r="B455" s="2"/>
      <c r="C455" s="19"/>
      <c r="D455" s="19"/>
      <c r="E455" s="19"/>
      <c r="F455" s="20"/>
      <c r="G455" s="2">
        <v>734540</v>
      </c>
      <c r="H455" s="2" t="s">
        <v>169</v>
      </c>
      <c r="I455" s="6">
        <v>50000</v>
      </c>
      <c r="J455" s="6">
        <v>970004</v>
      </c>
      <c r="K455" s="6">
        <v>0</v>
      </c>
      <c r="L455" s="6">
        <v>1020004</v>
      </c>
    </row>
    <row r="456" spans="1:12" x14ac:dyDescent="0.25">
      <c r="A456" s="16"/>
      <c r="B456" s="2"/>
      <c r="C456" s="19"/>
      <c r="D456" s="19"/>
      <c r="E456" s="19"/>
      <c r="F456" s="20"/>
      <c r="G456" s="2">
        <v>7350</v>
      </c>
      <c r="H456" s="2" t="s">
        <v>367</v>
      </c>
      <c r="I456" s="6">
        <v>1517785.44</v>
      </c>
      <c r="J456" s="6">
        <v>1730239.18</v>
      </c>
      <c r="K456" s="6">
        <v>0</v>
      </c>
      <c r="L456" s="6">
        <v>3248024.62</v>
      </c>
    </row>
    <row r="457" spans="1:12" x14ac:dyDescent="0.25">
      <c r="A457" s="16"/>
      <c r="B457" s="2"/>
      <c r="C457" s="19"/>
      <c r="D457" s="19"/>
      <c r="E457" s="19"/>
      <c r="F457" s="20"/>
      <c r="G457" s="2">
        <v>735015</v>
      </c>
      <c r="H457" s="2" t="s">
        <v>369</v>
      </c>
      <c r="I457" s="6">
        <v>1517785.44</v>
      </c>
      <c r="J457" s="6">
        <v>1730239.18</v>
      </c>
      <c r="K457" s="6">
        <v>0</v>
      </c>
      <c r="L457" s="6">
        <v>3248024.62</v>
      </c>
    </row>
    <row r="458" spans="1:12" x14ac:dyDescent="0.25">
      <c r="A458" s="16"/>
      <c r="B458" s="2"/>
      <c r="C458" s="19"/>
      <c r="D458" s="19"/>
      <c r="E458" s="19"/>
      <c r="F458" s="20"/>
      <c r="G458" s="2">
        <v>7360</v>
      </c>
      <c r="H458" s="2" t="s">
        <v>371</v>
      </c>
      <c r="I458" s="6">
        <v>8481333.7599999998</v>
      </c>
      <c r="J458" s="6">
        <v>8481333.7599999998</v>
      </c>
      <c r="K458" s="6">
        <v>0</v>
      </c>
      <c r="L458" s="6">
        <v>16962667.52</v>
      </c>
    </row>
    <row r="459" spans="1:12" x14ac:dyDescent="0.25">
      <c r="A459" s="16"/>
      <c r="B459" s="2"/>
      <c r="C459" s="19"/>
      <c r="D459" s="19"/>
      <c r="E459" s="19"/>
      <c r="F459" s="20"/>
      <c r="G459" s="2">
        <v>736010</v>
      </c>
      <c r="H459" s="2" t="s">
        <v>162</v>
      </c>
      <c r="I459" s="6">
        <v>8222150.5999999996</v>
      </c>
      <c r="J459" s="6">
        <v>8222150.5999999996</v>
      </c>
      <c r="K459" s="6">
        <v>0</v>
      </c>
      <c r="L459" s="6">
        <v>16444301.199999999</v>
      </c>
    </row>
    <row r="460" spans="1:12" x14ac:dyDescent="0.25">
      <c r="A460" s="16"/>
      <c r="B460" s="2"/>
      <c r="C460" s="19"/>
      <c r="D460" s="19"/>
      <c r="E460" s="19"/>
      <c r="F460" s="20"/>
      <c r="G460" s="2">
        <v>736035</v>
      </c>
      <c r="H460" s="2" t="s">
        <v>169</v>
      </c>
      <c r="I460" s="6">
        <v>259183.16</v>
      </c>
      <c r="J460" s="6">
        <v>259183.16</v>
      </c>
      <c r="K460" s="6">
        <v>0</v>
      </c>
      <c r="L460" s="6">
        <v>518366.32</v>
      </c>
    </row>
    <row r="461" spans="1:12" x14ac:dyDescent="0.25">
      <c r="A461" s="16"/>
      <c r="B461" s="2"/>
      <c r="C461" s="19"/>
      <c r="D461" s="19"/>
      <c r="E461" s="19"/>
      <c r="F461" s="20"/>
      <c r="G461" s="2">
        <v>7395</v>
      </c>
      <c r="H461" s="2" t="s">
        <v>323</v>
      </c>
      <c r="I461" s="6">
        <v>91751324.340000004</v>
      </c>
      <c r="J461" s="6">
        <v>137750265.02000001</v>
      </c>
      <c r="K461" s="6">
        <v>34070494</v>
      </c>
      <c r="L461" s="6">
        <v>195431095.36000001</v>
      </c>
    </row>
    <row r="462" spans="1:12" x14ac:dyDescent="0.25">
      <c r="A462" s="16"/>
      <c r="B462" s="2"/>
      <c r="C462" s="19"/>
      <c r="D462" s="19"/>
      <c r="E462" s="19"/>
      <c r="F462" s="20"/>
      <c r="G462" s="2">
        <v>739501</v>
      </c>
      <c r="H462" s="2" t="s">
        <v>442</v>
      </c>
      <c r="I462" s="6">
        <v>1599408</v>
      </c>
      <c r="J462" s="6">
        <v>3635520</v>
      </c>
      <c r="K462" s="6">
        <v>0</v>
      </c>
      <c r="L462" s="6">
        <v>5234928</v>
      </c>
    </row>
    <row r="463" spans="1:12" x14ac:dyDescent="0.25">
      <c r="A463" s="16"/>
      <c r="B463" s="2"/>
      <c r="C463" s="19"/>
      <c r="D463" s="19"/>
      <c r="E463" s="19"/>
      <c r="F463" s="20"/>
      <c r="G463" s="2">
        <v>739525</v>
      </c>
      <c r="H463" s="2" t="s">
        <v>456</v>
      </c>
      <c r="I463" s="6">
        <v>0</v>
      </c>
      <c r="J463" s="6">
        <v>603168</v>
      </c>
      <c r="K463" s="6">
        <v>0</v>
      </c>
      <c r="L463" s="6">
        <v>603168</v>
      </c>
    </row>
    <row r="464" spans="1:12" x14ac:dyDescent="0.25">
      <c r="A464" s="16"/>
      <c r="B464" s="2"/>
      <c r="C464" s="19"/>
      <c r="D464" s="19"/>
      <c r="E464" s="19"/>
      <c r="F464" s="20"/>
      <c r="G464" s="2">
        <v>739535</v>
      </c>
      <c r="H464" s="2" t="s">
        <v>392</v>
      </c>
      <c r="I464" s="6">
        <v>275962</v>
      </c>
      <c r="J464" s="6">
        <v>732922</v>
      </c>
      <c r="K464" s="6">
        <v>0</v>
      </c>
      <c r="L464" s="6">
        <v>1008884</v>
      </c>
    </row>
    <row r="465" spans="1:12" x14ac:dyDescent="0.25">
      <c r="A465" s="16"/>
      <c r="B465" s="2"/>
      <c r="C465" s="19"/>
      <c r="D465" s="19"/>
      <c r="E465" s="19"/>
      <c r="F465" s="20"/>
      <c r="G465" s="2">
        <v>739545</v>
      </c>
      <c r="H465" s="2" t="s">
        <v>379</v>
      </c>
      <c r="I465" s="6">
        <v>489400</v>
      </c>
      <c r="J465" s="6">
        <v>339000</v>
      </c>
      <c r="K465" s="6">
        <v>0</v>
      </c>
      <c r="L465" s="6">
        <v>828400</v>
      </c>
    </row>
    <row r="466" spans="1:12" x14ac:dyDescent="0.25">
      <c r="A466" s="16"/>
      <c r="B466" s="2"/>
      <c r="C466" s="19"/>
      <c r="D466" s="19"/>
      <c r="E466" s="19"/>
      <c r="F466" s="20"/>
      <c r="G466" s="2">
        <v>739565</v>
      </c>
      <c r="H466" s="2" t="s">
        <v>383</v>
      </c>
      <c r="I466" s="6">
        <v>959680</v>
      </c>
      <c r="J466" s="6">
        <v>1309480</v>
      </c>
      <c r="K466" s="6">
        <v>0</v>
      </c>
      <c r="L466" s="6">
        <v>2269160</v>
      </c>
    </row>
    <row r="467" spans="1:12" x14ac:dyDescent="0.25">
      <c r="A467" s="16"/>
      <c r="B467" s="2"/>
      <c r="C467" s="19"/>
      <c r="D467" s="19"/>
      <c r="E467" s="19"/>
      <c r="F467" s="20"/>
      <c r="G467" s="2">
        <v>739585</v>
      </c>
      <c r="H467" s="2" t="s">
        <v>444</v>
      </c>
      <c r="I467" s="6">
        <v>226386</v>
      </c>
      <c r="J467" s="6">
        <v>542748</v>
      </c>
      <c r="K467" s="6">
        <v>0</v>
      </c>
      <c r="L467" s="6">
        <v>769134</v>
      </c>
    </row>
    <row r="468" spans="1:12" x14ac:dyDescent="0.25">
      <c r="A468" s="16"/>
      <c r="B468" s="2"/>
      <c r="C468" s="19"/>
      <c r="D468" s="19"/>
      <c r="E468" s="19"/>
      <c r="F468" s="20"/>
      <c r="G468" s="2">
        <v>739595</v>
      </c>
      <c r="H468" s="2" t="s">
        <v>445</v>
      </c>
      <c r="I468" s="6">
        <v>88200488.340000004</v>
      </c>
      <c r="J468" s="6">
        <v>130587427.02</v>
      </c>
      <c r="K468" s="6">
        <v>34070494</v>
      </c>
      <c r="L468" s="6">
        <v>184717421.36000001</v>
      </c>
    </row>
    <row r="469" spans="1:12" x14ac:dyDescent="0.25">
      <c r="A469" s="16"/>
      <c r="B469" s="2"/>
      <c r="C469" s="19"/>
      <c r="D469" s="19"/>
      <c r="E469" s="19"/>
      <c r="F469" s="20"/>
      <c r="G469" s="2">
        <v>73959569</v>
      </c>
      <c r="H469" s="2" t="s">
        <v>457</v>
      </c>
      <c r="I469" s="6">
        <v>0</v>
      </c>
      <c r="J469" s="6">
        <v>17919160</v>
      </c>
      <c r="K469" s="6">
        <v>0</v>
      </c>
      <c r="L469" s="6">
        <v>17919160</v>
      </c>
    </row>
    <row r="470" spans="1:12" x14ac:dyDescent="0.25">
      <c r="A470" s="16"/>
      <c r="B470" s="2"/>
      <c r="C470" s="19"/>
      <c r="D470" s="19"/>
      <c r="E470" s="19"/>
      <c r="F470" s="20"/>
      <c r="G470" s="2">
        <v>73959577</v>
      </c>
      <c r="H470" s="2" t="s">
        <v>446</v>
      </c>
      <c r="I470" s="6">
        <v>22891376.98</v>
      </c>
      <c r="J470" s="6">
        <v>76655481.019999996</v>
      </c>
      <c r="K470" s="6">
        <v>0</v>
      </c>
      <c r="L470" s="6">
        <v>99546858</v>
      </c>
    </row>
    <row r="471" spans="1:12" x14ac:dyDescent="0.25">
      <c r="A471" s="16"/>
      <c r="B471" s="2"/>
      <c r="C471" s="19"/>
      <c r="D471" s="19"/>
      <c r="E471" s="19"/>
      <c r="F471" s="20"/>
      <c r="G471" s="2">
        <v>73959581</v>
      </c>
      <c r="H471" s="2" t="s">
        <v>448</v>
      </c>
      <c r="I471" s="6">
        <v>10763724</v>
      </c>
      <c r="J471" s="6">
        <v>30574724</v>
      </c>
      <c r="K471" s="6">
        <v>0</v>
      </c>
      <c r="L471" s="6">
        <v>41338448</v>
      </c>
    </row>
    <row r="472" spans="1:12" x14ac:dyDescent="0.25">
      <c r="A472" s="16"/>
      <c r="B472" s="2"/>
      <c r="C472" s="19"/>
      <c r="D472" s="19"/>
      <c r="E472" s="19"/>
      <c r="F472" s="20"/>
      <c r="G472" s="2">
        <v>73959583</v>
      </c>
      <c r="H472" s="2" t="s">
        <v>458</v>
      </c>
      <c r="I472" s="6">
        <v>0</v>
      </c>
      <c r="J472" s="6">
        <v>123000</v>
      </c>
      <c r="K472" s="6">
        <v>0</v>
      </c>
      <c r="L472" s="6">
        <v>123000</v>
      </c>
    </row>
    <row r="473" spans="1:12" x14ac:dyDescent="0.25">
      <c r="A473" s="16"/>
      <c r="B473" s="2"/>
      <c r="C473" s="19"/>
      <c r="D473" s="19"/>
      <c r="E473" s="19"/>
      <c r="F473" s="20"/>
      <c r="G473" s="2">
        <v>73959586</v>
      </c>
      <c r="H473" s="2" t="s">
        <v>450</v>
      </c>
      <c r="I473" s="6">
        <v>1730000</v>
      </c>
      <c r="J473" s="6">
        <v>944800</v>
      </c>
      <c r="K473" s="6">
        <v>0</v>
      </c>
      <c r="L473" s="6">
        <v>2674800</v>
      </c>
    </row>
    <row r="474" spans="1:12" x14ac:dyDescent="0.25">
      <c r="A474" s="16"/>
      <c r="B474" s="2"/>
      <c r="C474" s="19"/>
      <c r="D474" s="19"/>
      <c r="E474" s="19"/>
      <c r="F474" s="20"/>
      <c r="G474" s="2">
        <v>73959588</v>
      </c>
      <c r="H474" s="2" t="s">
        <v>451</v>
      </c>
      <c r="I474" s="6">
        <v>18137852</v>
      </c>
      <c r="J474" s="6">
        <v>1420774</v>
      </c>
      <c r="K474" s="6">
        <v>0</v>
      </c>
      <c r="L474" s="6">
        <v>19558626</v>
      </c>
    </row>
    <row r="475" spans="1:12" x14ac:dyDescent="0.25">
      <c r="A475" s="16"/>
      <c r="B475" s="2"/>
      <c r="C475" s="19"/>
      <c r="D475" s="19"/>
      <c r="E475" s="19"/>
      <c r="F475" s="20"/>
      <c r="G475" s="2">
        <v>73959590</v>
      </c>
      <c r="H475" s="2" t="s">
        <v>459</v>
      </c>
      <c r="I475" s="6">
        <v>0</v>
      </c>
      <c r="J475" s="6">
        <v>850760</v>
      </c>
      <c r="K475" s="6">
        <v>717360</v>
      </c>
      <c r="L475" s="6">
        <v>133400</v>
      </c>
    </row>
    <row r="476" spans="1:12" x14ac:dyDescent="0.25">
      <c r="A476" s="16"/>
      <c r="B476" s="2"/>
      <c r="C476" s="19"/>
      <c r="D476" s="19"/>
      <c r="E476" s="19"/>
      <c r="F476" s="20"/>
      <c r="G476" s="2">
        <v>73959591</v>
      </c>
      <c r="H476" s="2" t="s">
        <v>452</v>
      </c>
      <c r="I476" s="6">
        <v>1802241.36</v>
      </c>
      <c r="J476" s="6">
        <v>140000</v>
      </c>
      <c r="K476" s="6">
        <v>0</v>
      </c>
      <c r="L476" s="6">
        <v>1942241.36</v>
      </c>
    </row>
    <row r="477" spans="1:12" x14ac:dyDescent="0.25">
      <c r="A477" s="16"/>
      <c r="B477" s="2"/>
      <c r="C477" s="19"/>
      <c r="D477" s="19"/>
      <c r="E477" s="19"/>
      <c r="F477" s="20"/>
      <c r="G477" s="2">
        <v>73959592</v>
      </c>
      <c r="H477" s="2" t="s">
        <v>454</v>
      </c>
      <c r="I477" s="6">
        <v>32875294</v>
      </c>
      <c r="J477" s="6">
        <v>477840</v>
      </c>
      <c r="K477" s="6">
        <v>33353134</v>
      </c>
      <c r="L477" s="6">
        <v>0</v>
      </c>
    </row>
    <row r="478" spans="1:12" x14ac:dyDescent="0.25">
      <c r="A478" s="16"/>
      <c r="B478" s="2"/>
      <c r="C478" s="19"/>
      <c r="D478" s="19"/>
      <c r="E478" s="19"/>
      <c r="F478" s="20"/>
      <c r="G478" s="2">
        <v>73959593</v>
      </c>
      <c r="H478" s="2" t="s">
        <v>460</v>
      </c>
      <c r="I478" s="6">
        <v>0</v>
      </c>
      <c r="J478" s="6">
        <v>1480888</v>
      </c>
      <c r="K478" s="6">
        <v>0</v>
      </c>
      <c r="L478" s="6">
        <v>1480888</v>
      </c>
    </row>
    <row r="479" spans="1:12" x14ac:dyDescent="0.25">
      <c r="A479" s="16"/>
      <c r="B479" s="2"/>
      <c r="C479" s="19"/>
      <c r="D479" s="19"/>
      <c r="E479" s="19"/>
      <c r="F479" s="20"/>
      <c r="G479" s="17"/>
      <c r="H479" s="2"/>
      <c r="I479" s="4"/>
      <c r="J479" s="4"/>
      <c r="K479" s="4"/>
      <c r="L479" s="4"/>
    </row>
    <row r="480" spans="1:12" x14ac:dyDescent="0.25">
      <c r="A480" s="16"/>
      <c r="B480" s="2"/>
      <c r="C480" s="19"/>
      <c r="D480" s="19"/>
      <c r="E480" s="19"/>
      <c r="F480" s="20"/>
      <c r="G480" s="17"/>
      <c r="H480" s="2"/>
      <c r="I480" s="4"/>
      <c r="J480" s="4"/>
      <c r="K480" s="4"/>
      <c r="L480" s="4"/>
    </row>
    <row r="481" spans="1:12" x14ac:dyDescent="0.25">
      <c r="A481" s="16"/>
      <c r="B481" s="2"/>
      <c r="C481" s="19"/>
      <c r="D481" s="19"/>
      <c r="E481" s="19"/>
      <c r="F481" s="20"/>
      <c r="G481" s="17"/>
      <c r="H481" s="2"/>
      <c r="I481" s="4"/>
      <c r="J481" s="4"/>
      <c r="K481" s="4"/>
      <c r="L481" s="4"/>
    </row>
    <row r="482" spans="1:12" x14ac:dyDescent="0.25">
      <c r="A482" s="16"/>
      <c r="B482" s="2"/>
      <c r="C482" s="19"/>
      <c r="D482" s="19"/>
      <c r="E482" s="19"/>
      <c r="F482" s="20"/>
      <c r="G482" s="17"/>
      <c r="H482" s="2"/>
      <c r="I482" s="4"/>
      <c r="J482" s="4"/>
      <c r="K482" s="4"/>
      <c r="L482" s="4"/>
    </row>
    <row r="483" spans="1:12" x14ac:dyDescent="0.25">
      <c r="A483" s="16"/>
      <c r="B483" s="2"/>
      <c r="C483" s="19"/>
      <c r="D483" s="19"/>
      <c r="E483" s="19"/>
      <c r="F483" s="20"/>
      <c r="G483" s="17"/>
      <c r="H483" s="2"/>
      <c r="I483" s="4"/>
      <c r="J483" s="4"/>
      <c r="K483" s="4"/>
      <c r="L483" s="4"/>
    </row>
    <row r="484" spans="1:12" x14ac:dyDescent="0.25">
      <c r="A484" s="16"/>
      <c r="B484" s="2"/>
      <c r="C484" s="19"/>
      <c r="D484" s="19"/>
      <c r="E484" s="19"/>
      <c r="F484" s="20"/>
      <c r="G484" s="17"/>
      <c r="H484" s="2"/>
      <c r="I484" s="4"/>
      <c r="J484" s="4"/>
      <c r="K484" s="4"/>
      <c r="L484" s="4"/>
    </row>
    <row r="485" spans="1:12" x14ac:dyDescent="0.25">
      <c r="A485" s="16"/>
      <c r="B485" s="2"/>
      <c r="C485" s="19"/>
      <c r="D485" s="19"/>
      <c r="E485" s="19"/>
      <c r="F485" s="20"/>
      <c r="G485" s="17"/>
      <c r="H485" s="2"/>
      <c r="I485" s="3"/>
      <c r="J485" s="3"/>
      <c r="K485" s="3"/>
      <c r="L485" s="3"/>
    </row>
    <row r="486" spans="1:12" x14ac:dyDescent="0.25">
      <c r="A486" s="16"/>
      <c r="B486" s="2"/>
      <c r="C486" s="19"/>
      <c r="D486" s="19"/>
      <c r="E486" s="19"/>
      <c r="F486" s="20"/>
      <c r="G486" s="17"/>
      <c r="H486" s="2"/>
      <c r="I486" s="3"/>
      <c r="J486" s="3"/>
      <c r="K486" s="3"/>
      <c r="L486" s="3"/>
    </row>
    <row r="487" spans="1:12" x14ac:dyDescent="0.25">
      <c r="A487" s="16"/>
      <c r="B487" s="2"/>
      <c r="C487" s="19"/>
      <c r="D487" s="19"/>
      <c r="E487" s="19"/>
      <c r="F487" s="20"/>
      <c r="G487" s="17"/>
      <c r="H487" s="2"/>
      <c r="I487" s="3"/>
      <c r="J487" s="3"/>
      <c r="K487" s="3"/>
      <c r="L487" s="3"/>
    </row>
    <row r="488" spans="1:12" x14ac:dyDescent="0.25">
      <c r="A488" s="16"/>
      <c r="B488" s="2"/>
      <c r="C488" s="19"/>
      <c r="D488" s="19"/>
      <c r="E488" s="19"/>
      <c r="F488" s="20"/>
      <c r="G488" s="17"/>
      <c r="H488" s="2"/>
      <c r="I488" s="3"/>
      <c r="J488" s="3"/>
      <c r="K488" s="3"/>
      <c r="L488" s="3"/>
    </row>
    <row r="489" spans="1:12" x14ac:dyDescent="0.25">
      <c r="A489" s="16"/>
      <c r="B489" s="2"/>
      <c r="C489" s="19"/>
      <c r="D489" s="19"/>
      <c r="E489" s="19"/>
      <c r="F489" s="20"/>
      <c r="G489" s="17"/>
      <c r="H489" s="2"/>
      <c r="I489" s="3"/>
      <c r="J489" s="3"/>
      <c r="K489" s="3"/>
      <c r="L489" s="3"/>
    </row>
    <row r="490" spans="1:12" x14ac:dyDescent="0.25">
      <c r="A490" s="16"/>
      <c r="B490" s="2"/>
      <c r="C490" s="19"/>
      <c r="D490" s="19"/>
      <c r="E490" s="19"/>
      <c r="F490" s="20"/>
      <c r="G490" s="17"/>
      <c r="H490" s="2"/>
      <c r="I490" s="3"/>
      <c r="J490" s="3"/>
      <c r="K490" s="3"/>
      <c r="L490" s="3"/>
    </row>
    <row r="491" spans="1:12" x14ac:dyDescent="0.25">
      <c r="A491" s="16"/>
      <c r="B491" s="2"/>
      <c r="C491" s="19"/>
      <c r="D491" s="19"/>
      <c r="E491" s="19"/>
      <c r="F491" s="20"/>
      <c r="G491" s="17"/>
      <c r="H491" s="2"/>
      <c r="I491" s="3"/>
      <c r="J491" s="3"/>
      <c r="K491" s="3"/>
      <c r="L491" s="3"/>
    </row>
    <row r="492" spans="1:12" x14ac:dyDescent="0.25">
      <c r="A492" s="16"/>
      <c r="B492" s="2"/>
      <c r="C492" s="19"/>
      <c r="D492" s="19"/>
      <c r="E492" s="19"/>
      <c r="F492" s="20"/>
      <c r="G492" s="17"/>
      <c r="H492" s="2"/>
      <c r="I492" s="3"/>
      <c r="J492" s="3"/>
      <c r="K492" s="3"/>
      <c r="L492" s="3"/>
    </row>
    <row r="493" spans="1:12" x14ac:dyDescent="0.25">
      <c r="A493" s="16"/>
      <c r="B493" s="2"/>
      <c r="C493" s="19"/>
      <c r="D493" s="19"/>
      <c r="E493" s="19"/>
      <c r="F493" s="20"/>
      <c r="G493" s="17"/>
      <c r="H493" s="2"/>
      <c r="I493" s="3"/>
      <c r="J493" s="3"/>
      <c r="K493" s="3"/>
      <c r="L493" s="3"/>
    </row>
    <row r="494" spans="1:12" x14ac:dyDescent="0.25">
      <c r="A494" s="16"/>
      <c r="B494" s="2"/>
      <c r="C494" s="19"/>
      <c r="D494" s="19"/>
      <c r="E494" s="19"/>
      <c r="F494" s="20"/>
      <c r="G494" s="17"/>
      <c r="H494" s="2"/>
      <c r="I494" s="3"/>
      <c r="J494" s="3"/>
      <c r="K494" s="3"/>
      <c r="L494" s="3"/>
    </row>
    <row r="495" spans="1:12" x14ac:dyDescent="0.25">
      <c r="A495" s="16"/>
      <c r="B495" s="2"/>
      <c r="C495" s="19"/>
      <c r="D495" s="19"/>
      <c r="E495" s="19"/>
      <c r="F495" s="20"/>
      <c r="G495" s="17"/>
      <c r="H495" s="2"/>
      <c r="I495" s="3"/>
      <c r="J495" s="3"/>
      <c r="K495" s="3"/>
      <c r="L495" s="3"/>
    </row>
    <row r="496" spans="1:12" x14ac:dyDescent="0.25">
      <c r="A496" s="16"/>
      <c r="B496" s="2"/>
      <c r="C496" s="19"/>
      <c r="D496" s="19"/>
      <c r="E496" s="19"/>
      <c r="F496" s="20"/>
      <c r="G496" s="17"/>
      <c r="H496" s="2"/>
      <c r="I496" s="3"/>
      <c r="J496" s="3"/>
      <c r="K496" s="3"/>
      <c r="L496" s="3"/>
    </row>
    <row r="497" spans="1:12" x14ac:dyDescent="0.25">
      <c r="A497" s="16"/>
      <c r="B497" s="2"/>
      <c r="C497" s="19"/>
      <c r="D497" s="19"/>
      <c r="E497" s="19"/>
      <c r="F497" s="20"/>
      <c r="G497" s="17"/>
      <c r="H497" s="2"/>
      <c r="I497" s="3"/>
      <c r="J497" s="3"/>
      <c r="K497" s="3"/>
      <c r="L497" s="3"/>
    </row>
    <row r="498" spans="1:12" x14ac:dyDescent="0.25">
      <c r="A498" s="16"/>
      <c r="B498" s="2"/>
      <c r="C498" s="19"/>
      <c r="D498" s="19"/>
      <c r="E498" s="19"/>
      <c r="F498" s="20"/>
      <c r="G498" s="17"/>
      <c r="H498" s="2"/>
      <c r="I498" s="3"/>
      <c r="J498" s="3"/>
      <c r="K498" s="3"/>
      <c r="L498" s="3"/>
    </row>
    <row r="499" spans="1:12" x14ac:dyDescent="0.25">
      <c r="A499" s="16"/>
      <c r="B499" s="2"/>
      <c r="C499" s="19"/>
      <c r="D499" s="19"/>
      <c r="E499" s="19"/>
      <c r="F499" s="20"/>
      <c r="G499" s="17"/>
      <c r="H499" s="2"/>
      <c r="I499" s="3"/>
      <c r="J499" s="3"/>
      <c r="K499" s="3"/>
      <c r="L499" s="3"/>
    </row>
    <row r="500" spans="1:12" x14ac:dyDescent="0.25">
      <c r="A500" s="16"/>
      <c r="B500" s="2"/>
      <c r="C500" s="19"/>
      <c r="D500" s="19"/>
      <c r="E500" s="19"/>
      <c r="F500" s="20"/>
      <c r="G500" s="17"/>
      <c r="H500" s="2"/>
      <c r="I500" s="3"/>
      <c r="J500" s="3"/>
      <c r="K500" s="3"/>
      <c r="L500" s="3"/>
    </row>
    <row r="501" spans="1:12" x14ac:dyDescent="0.25">
      <c r="A501" s="16"/>
      <c r="B501" s="2"/>
      <c r="C501" s="19"/>
      <c r="D501" s="19"/>
      <c r="E501" s="19"/>
      <c r="F501" s="20"/>
      <c r="G501" s="17"/>
      <c r="H501" s="2"/>
      <c r="I501" s="3"/>
      <c r="J501" s="3"/>
      <c r="K501" s="3"/>
      <c r="L501" s="3"/>
    </row>
    <row r="502" spans="1:12" x14ac:dyDescent="0.25">
      <c r="A502" s="16"/>
      <c r="B502" s="2"/>
      <c r="C502" s="19"/>
      <c r="D502" s="19"/>
      <c r="E502" s="19"/>
      <c r="F502" s="20"/>
      <c r="G502" s="17"/>
      <c r="H502" s="2"/>
      <c r="I502" s="3"/>
      <c r="J502" s="3"/>
      <c r="K502" s="3"/>
      <c r="L502" s="3"/>
    </row>
    <row r="503" spans="1:12" x14ac:dyDescent="0.25">
      <c r="A503" s="16"/>
      <c r="B503" s="2"/>
      <c r="C503" s="19"/>
      <c r="D503" s="19"/>
      <c r="E503" s="19"/>
      <c r="F503" s="20"/>
      <c r="G503" s="17"/>
      <c r="H503" s="2"/>
      <c r="I503" s="3"/>
      <c r="J503" s="3"/>
      <c r="K503" s="3"/>
      <c r="L503" s="3"/>
    </row>
    <row r="504" spans="1:12" x14ac:dyDescent="0.25">
      <c r="A504" s="16"/>
      <c r="B504" s="2"/>
      <c r="C504" s="19"/>
      <c r="D504" s="19"/>
      <c r="E504" s="19"/>
      <c r="F504" s="20"/>
      <c r="G504" s="17"/>
      <c r="H504" s="2"/>
      <c r="I504" s="3"/>
      <c r="J504" s="3"/>
      <c r="K504" s="3"/>
      <c r="L504" s="3"/>
    </row>
    <row r="505" spans="1:12" x14ac:dyDescent="0.25">
      <c r="A505" s="16"/>
      <c r="B505" s="2"/>
      <c r="C505" s="19"/>
      <c r="D505" s="19"/>
      <c r="E505" s="19"/>
      <c r="F505" s="20"/>
      <c r="G505" s="17"/>
      <c r="H505" s="2"/>
      <c r="I505" s="3"/>
      <c r="J505" s="3"/>
      <c r="K505" s="3"/>
      <c r="L505" s="3"/>
    </row>
    <row r="506" spans="1:12" x14ac:dyDescent="0.25">
      <c r="A506" s="16"/>
      <c r="B506" s="2"/>
      <c r="C506" s="19"/>
      <c r="D506" s="19"/>
      <c r="E506" s="19"/>
      <c r="F506" s="20"/>
      <c r="G506" s="17"/>
      <c r="H506" s="2"/>
      <c r="I506" s="3"/>
      <c r="J506" s="3"/>
      <c r="K506" s="3"/>
      <c r="L506" s="3"/>
    </row>
    <row r="507" spans="1:12" x14ac:dyDescent="0.25">
      <c r="A507" s="16"/>
      <c r="B507" s="2"/>
      <c r="C507" s="19"/>
      <c r="D507" s="19"/>
      <c r="E507" s="19"/>
      <c r="F507" s="20"/>
      <c r="G507" s="17"/>
      <c r="H507" s="2"/>
      <c r="I507" s="3"/>
      <c r="J507" s="3"/>
      <c r="K507" s="3"/>
      <c r="L507" s="3"/>
    </row>
    <row r="508" spans="1:12" x14ac:dyDescent="0.25">
      <c r="A508" s="16"/>
      <c r="B508" s="2"/>
      <c r="C508" s="19"/>
      <c r="D508" s="19"/>
      <c r="E508" s="19"/>
      <c r="F508" s="20"/>
      <c r="G508" s="17"/>
      <c r="H508" s="2"/>
      <c r="I508" s="3"/>
      <c r="J508" s="3"/>
      <c r="K508" s="3"/>
      <c r="L508" s="3"/>
    </row>
    <row r="509" spans="1:12" x14ac:dyDescent="0.25">
      <c r="A509" s="16"/>
      <c r="B509" s="2"/>
      <c r="C509" s="19"/>
      <c r="D509" s="19"/>
      <c r="E509" s="19"/>
      <c r="F509" s="20"/>
      <c r="G509" s="17"/>
      <c r="H509" s="2"/>
      <c r="I509" s="3"/>
      <c r="J509" s="3"/>
      <c r="K509" s="3"/>
      <c r="L509" s="3"/>
    </row>
    <row r="510" spans="1:12" x14ac:dyDescent="0.25">
      <c r="A510" s="16"/>
      <c r="B510" s="2"/>
      <c r="C510" s="19"/>
      <c r="D510" s="19"/>
      <c r="E510" s="19"/>
      <c r="F510" s="20"/>
      <c r="G510" s="17"/>
      <c r="H510" s="2"/>
      <c r="I510" s="3"/>
      <c r="J510" s="3"/>
      <c r="K510" s="3"/>
      <c r="L510" s="3"/>
    </row>
    <row r="511" spans="1:12" x14ac:dyDescent="0.25">
      <c r="A511" s="16"/>
      <c r="B511" s="2"/>
      <c r="C511" s="19"/>
      <c r="D511" s="19"/>
      <c r="E511" s="19"/>
      <c r="F511" s="20"/>
      <c r="G511" s="17"/>
      <c r="H511" s="2"/>
      <c r="I511" s="3"/>
      <c r="J511" s="3"/>
      <c r="K511" s="3"/>
      <c r="L511" s="3"/>
    </row>
    <row r="512" spans="1:12" x14ac:dyDescent="0.25">
      <c r="A512" s="16"/>
      <c r="B512" s="2"/>
      <c r="C512" s="19"/>
      <c r="D512" s="19"/>
      <c r="E512" s="19"/>
      <c r="F512" s="20"/>
      <c r="G512" s="17"/>
      <c r="H512" s="2"/>
      <c r="I512" s="3"/>
      <c r="J512" s="3"/>
      <c r="K512" s="3"/>
      <c r="L512" s="3"/>
    </row>
    <row r="513" spans="1:12" x14ac:dyDescent="0.25">
      <c r="A513" s="16"/>
      <c r="B513" s="2"/>
      <c r="C513" s="19"/>
      <c r="D513" s="19"/>
      <c r="E513" s="19"/>
      <c r="F513" s="20"/>
      <c r="G513" s="17"/>
      <c r="H513" s="2"/>
      <c r="I513" s="3"/>
      <c r="J513" s="3"/>
      <c r="K513" s="3"/>
      <c r="L513" s="3"/>
    </row>
    <row r="514" spans="1:12" x14ac:dyDescent="0.25">
      <c r="A514" s="16"/>
      <c r="B514" s="2"/>
      <c r="C514" s="19"/>
      <c r="D514" s="19"/>
      <c r="E514" s="19"/>
      <c r="F514" s="20"/>
      <c r="G514" s="17"/>
      <c r="H514" s="2"/>
      <c r="I514" s="3"/>
      <c r="J514" s="3"/>
      <c r="K514" s="3"/>
      <c r="L514" s="3"/>
    </row>
    <row r="515" spans="1:12" x14ac:dyDescent="0.25">
      <c r="A515" s="16"/>
      <c r="B515" s="2"/>
      <c r="C515" s="19"/>
      <c r="D515" s="19"/>
      <c r="E515" s="19"/>
      <c r="F515" s="20"/>
      <c r="G515" s="17"/>
      <c r="H515" s="2"/>
      <c r="I515" s="3"/>
      <c r="J515" s="3"/>
      <c r="K515" s="3"/>
      <c r="L515" s="3"/>
    </row>
    <row r="516" spans="1:12" x14ac:dyDescent="0.25">
      <c r="A516" s="16"/>
      <c r="B516" s="2"/>
      <c r="C516" s="19"/>
      <c r="D516" s="19"/>
      <c r="E516" s="19"/>
      <c r="F516" s="20"/>
      <c r="G516" s="17"/>
      <c r="H516" s="2"/>
      <c r="I516" s="3"/>
      <c r="J516" s="3"/>
      <c r="K516" s="3"/>
      <c r="L516" s="3"/>
    </row>
    <row r="517" spans="1:12" x14ac:dyDescent="0.25">
      <c r="A517" s="16"/>
      <c r="B517" s="2"/>
      <c r="C517" s="19"/>
      <c r="D517" s="19"/>
      <c r="E517" s="19"/>
      <c r="F517" s="20"/>
      <c r="G517" s="17"/>
      <c r="H517" s="2"/>
      <c r="I517" s="3"/>
      <c r="J517" s="3"/>
      <c r="K517" s="3"/>
      <c r="L517" s="3"/>
    </row>
    <row r="518" spans="1:12" x14ac:dyDescent="0.25">
      <c r="A518" s="16"/>
      <c r="B518" s="2"/>
      <c r="C518" s="19"/>
      <c r="D518" s="19"/>
      <c r="E518" s="19"/>
      <c r="F518" s="20"/>
      <c r="G518" s="17"/>
      <c r="H518" s="2"/>
      <c r="I518" s="3"/>
      <c r="J518" s="3"/>
      <c r="K518" s="3"/>
      <c r="L518" s="3"/>
    </row>
    <row r="519" spans="1:12" x14ac:dyDescent="0.25">
      <c r="A519" s="16"/>
      <c r="B519" s="2"/>
      <c r="C519" s="19"/>
      <c r="D519" s="19"/>
      <c r="E519" s="19"/>
      <c r="F519" s="20"/>
      <c r="G519" s="17"/>
      <c r="H519" s="2"/>
      <c r="I519" s="3"/>
      <c r="J519" s="3"/>
      <c r="K519" s="3"/>
      <c r="L519" s="3"/>
    </row>
    <row r="520" spans="1:12" x14ac:dyDescent="0.25">
      <c r="A520" s="16"/>
      <c r="B520" s="2"/>
      <c r="C520" s="19"/>
      <c r="D520" s="19"/>
      <c r="E520" s="19"/>
      <c r="F520" s="20"/>
      <c r="G520" s="17"/>
      <c r="H520" s="2"/>
      <c r="I520" s="3"/>
      <c r="J520" s="3"/>
      <c r="K520" s="3"/>
      <c r="L520" s="3"/>
    </row>
    <row r="521" spans="1:12" x14ac:dyDescent="0.25">
      <c r="A521" s="16"/>
      <c r="B521" s="2"/>
      <c r="C521" s="19"/>
      <c r="D521" s="19"/>
      <c r="E521" s="19"/>
      <c r="F521" s="20"/>
      <c r="G521" s="17"/>
      <c r="H521" s="2"/>
      <c r="I521" s="3"/>
      <c r="J521" s="3"/>
      <c r="K521" s="3"/>
      <c r="L521" s="3"/>
    </row>
    <row r="522" spans="1:12" x14ac:dyDescent="0.25">
      <c r="A522" s="16"/>
      <c r="B522" s="2"/>
      <c r="C522" s="19"/>
      <c r="D522" s="19"/>
      <c r="E522" s="19"/>
      <c r="F522" s="20"/>
      <c r="G522" s="17"/>
      <c r="H522" s="2"/>
      <c r="I522" s="3"/>
      <c r="J522" s="3"/>
      <c r="K522" s="3"/>
      <c r="L522" s="3"/>
    </row>
    <row r="523" spans="1:12" x14ac:dyDescent="0.25">
      <c r="A523" s="16"/>
      <c r="B523" s="2"/>
      <c r="C523" s="19"/>
      <c r="D523" s="19"/>
      <c r="E523" s="19"/>
      <c r="F523" s="20"/>
      <c r="G523" s="17"/>
      <c r="H523" s="2"/>
      <c r="I523" s="3"/>
      <c r="J523" s="3"/>
      <c r="K523" s="3"/>
      <c r="L523" s="3"/>
    </row>
    <row r="524" spans="1:12" x14ac:dyDescent="0.25">
      <c r="A524" s="16"/>
      <c r="B524" s="2"/>
      <c r="C524" s="19"/>
      <c r="D524" s="19"/>
      <c r="E524" s="19"/>
      <c r="F524" s="20"/>
      <c r="G524" s="17"/>
      <c r="H524" s="2"/>
      <c r="I524" s="3"/>
      <c r="J524" s="3"/>
      <c r="K524" s="3"/>
      <c r="L524" s="3"/>
    </row>
    <row r="525" spans="1:12" x14ac:dyDescent="0.25">
      <c r="A525" s="16"/>
      <c r="B525" s="2"/>
      <c r="C525" s="19"/>
      <c r="D525" s="19"/>
      <c r="E525" s="19"/>
      <c r="F525" s="20"/>
      <c r="G525" s="17"/>
      <c r="H525" s="2"/>
      <c r="I525" s="3"/>
      <c r="J525" s="3"/>
      <c r="K525" s="3"/>
      <c r="L525" s="3"/>
    </row>
    <row r="526" spans="1:12" x14ac:dyDescent="0.25">
      <c r="A526" s="16"/>
      <c r="B526" s="2"/>
      <c r="C526" s="19"/>
      <c r="D526" s="19"/>
      <c r="E526" s="19"/>
      <c r="F526" s="20"/>
      <c r="G526" s="17"/>
      <c r="H526" s="2"/>
      <c r="I526" s="3"/>
      <c r="J526" s="3"/>
      <c r="K526" s="3"/>
      <c r="L526" s="3"/>
    </row>
    <row r="527" spans="1:12" x14ac:dyDescent="0.25">
      <c r="A527" s="16"/>
      <c r="B527" s="2"/>
      <c r="C527" s="19"/>
      <c r="D527" s="19"/>
      <c r="E527" s="19"/>
      <c r="F527" s="20"/>
      <c r="G527" s="17"/>
      <c r="H527" s="2"/>
      <c r="I527" s="3"/>
      <c r="J527" s="3"/>
      <c r="K527" s="3"/>
      <c r="L527" s="3"/>
    </row>
    <row r="528" spans="1:12" x14ac:dyDescent="0.25">
      <c r="A528" s="16"/>
      <c r="B528" s="2"/>
      <c r="C528" s="19"/>
      <c r="D528" s="19"/>
      <c r="E528" s="19"/>
      <c r="F528" s="20"/>
      <c r="G528" s="17"/>
      <c r="H528" s="2"/>
      <c r="I528" s="3"/>
      <c r="J528" s="3"/>
      <c r="K528" s="3"/>
      <c r="L528" s="3"/>
    </row>
    <row r="529" spans="1:12" x14ac:dyDescent="0.25">
      <c r="A529" s="16"/>
      <c r="B529" s="2"/>
      <c r="C529" s="19"/>
      <c r="D529" s="19"/>
      <c r="E529" s="19"/>
      <c r="F529" s="20"/>
      <c r="G529" s="17"/>
      <c r="H529" s="2"/>
      <c r="I529" s="3"/>
      <c r="J529" s="3"/>
      <c r="K529" s="3"/>
      <c r="L529" s="3"/>
    </row>
    <row r="530" spans="1:12" x14ac:dyDescent="0.25">
      <c r="A530" s="16"/>
      <c r="B530" s="2"/>
      <c r="C530" s="19"/>
      <c r="D530" s="19"/>
      <c r="E530" s="19"/>
      <c r="F530" s="20"/>
      <c r="G530" s="17"/>
      <c r="H530" s="2"/>
      <c r="I530" s="3"/>
      <c r="J530" s="3"/>
      <c r="K530" s="3"/>
      <c r="L530" s="3"/>
    </row>
    <row r="531" spans="1:12" x14ac:dyDescent="0.25">
      <c r="A531" s="16"/>
      <c r="B531" s="2"/>
      <c r="C531" s="19"/>
      <c r="D531" s="19"/>
      <c r="E531" s="19"/>
      <c r="F531" s="20"/>
      <c r="G531" s="17"/>
      <c r="H531" s="2"/>
      <c r="I531" s="3"/>
      <c r="J531" s="3"/>
      <c r="K531" s="3"/>
      <c r="L531" s="3"/>
    </row>
    <row r="532" spans="1:12" x14ac:dyDescent="0.25">
      <c r="A532" s="16"/>
      <c r="B532" s="2"/>
      <c r="C532" s="19"/>
      <c r="D532" s="19"/>
      <c r="E532" s="19"/>
      <c r="F532" s="20"/>
      <c r="G532" s="17"/>
      <c r="H532" s="2"/>
      <c r="I532" s="3"/>
      <c r="J532" s="3"/>
      <c r="K532" s="3"/>
      <c r="L532" s="3"/>
    </row>
    <row r="533" spans="1:12" x14ac:dyDescent="0.25">
      <c r="A533" s="16"/>
      <c r="B533" s="2"/>
      <c r="C533" s="19"/>
      <c r="D533" s="19"/>
      <c r="E533" s="19"/>
      <c r="F533" s="20"/>
      <c r="G533" s="17"/>
      <c r="H533" s="2"/>
      <c r="I533" s="3"/>
      <c r="J533" s="3"/>
      <c r="K533" s="3"/>
      <c r="L533" s="3"/>
    </row>
    <row r="534" spans="1:12" x14ac:dyDescent="0.25">
      <c r="A534" s="16"/>
      <c r="B534" s="2"/>
      <c r="C534" s="19"/>
      <c r="D534" s="19"/>
      <c r="E534" s="19"/>
      <c r="F534" s="20"/>
      <c r="G534" s="17"/>
      <c r="H534" s="2"/>
      <c r="I534" s="3"/>
      <c r="J534" s="3"/>
      <c r="K534" s="3"/>
      <c r="L534" s="3"/>
    </row>
    <row r="535" spans="1:12" x14ac:dyDescent="0.25">
      <c r="A535" s="16"/>
      <c r="B535" s="2"/>
      <c r="C535" s="19"/>
      <c r="D535" s="19"/>
      <c r="E535" s="19"/>
      <c r="F535" s="20"/>
      <c r="G535" s="17"/>
      <c r="H535" s="2"/>
      <c r="I535" s="3"/>
      <c r="J535" s="3"/>
      <c r="K535" s="3"/>
      <c r="L535" s="3"/>
    </row>
    <row r="536" spans="1:12" x14ac:dyDescent="0.25">
      <c r="A536" s="16"/>
      <c r="B536" s="2"/>
      <c r="C536" s="19"/>
      <c r="D536" s="19"/>
      <c r="E536" s="19"/>
      <c r="F536" s="20"/>
      <c r="G536" s="17"/>
      <c r="H536" s="2"/>
      <c r="I536" s="3"/>
      <c r="J536" s="3"/>
      <c r="K536" s="3"/>
      <c r="L536" s="3"/>
    </row>
    <row r="537" spans="1:12" x14ac:dyDescent="0.25">
      <c r="A537" s="16"/>
      <c r="B537" s="2"/>
      <c r="C537" s="19"/>
      <c r="D537" s="19"/>
      <c r="E537" s="19"/>
      <c r="F537" s="20"/>
      <c r="G537" s="17"/>
      <c r="H537" s="2"/>
      <c r="I537" s="3"/>
      <c r="J537" s="3"/>
      <c r="K537" s="3"/>
      <c r="L537" s="3"/>
    </row>
    <row r="538" spans="1:12" x14ac:dyDescent="0.25">
      <c r="A538" s="16"/>
      <c r="B538" s="2"/>
      <c r="C538" s="19"/>
      <c r="D538" s="19"/>
      <c r="E538" s="19"/>
      <c r="F538" s="20"/>
      <c r="G538" s="17"/>
      <c r="H538" s="2"/>
      <c r="I538" s="3"/>
      <c r="J538" s="3"/>
      <c r="K538" s="3"/>
      <c r="L538" s="3"/>
    </row>
    <row r="539" spans="1:12" x14ac:dyDescent="0.25">
      <c r="A539" s="16"/>
      <c r="B539" s="2"/>
      <c r="C539" s="19"/>
      <c r="D539" s="19"/>
      <c r="E539" s="19"/>
      <c r="F539" s="20"/>
      <c r="G539" s="17"/>
      <c r="H539" s="2"/>
      <c r="I539" s="3"/>
      <c r="J539" s="3"/>
      <c r="K539" s="3"/>
      <c r="L539" s="3"/>
    </row>
    <row r="540" spans="1:12" x14ac:dyDescent="0.25">
      <c r="A540" s="16"/>
      <c r="B540" s="2"/>
      <c r="C540" s="19"/>
      <c r="D540" s="19"/>
      <c r="E540" s="19"/>
      <c r="F540" s="20"/>
      <c r="G540" s="17"/>
      <c r="H540" s="2"/>
      <c r="I540" s="3"/>
      <c r="J540" s="3"/>
      <c r="K540" s="3"/>
      <c r="L540" s="3"/>
    </row>
    <row r="541" spans="1:12" x14ac:dyDescent="0.25">
      <c r="A541" s="16"/>
      <c r="B541" s="2"/>
      <c r="C541" s="19"/>
      <c r="D541" s="19"/>
      <c r="E541" s="19"/>
      <c r="F541" s="20"/>
      <c r="G541" s="17"/>
      <c r="H541" s="2"/>
      <c r="I541" s="3"/>
      <c r="J541" s="3"/>
      <c r="K541" s="3"/>
      <c r="L541" s="3"/>
    </row>
    <row r="542" spans="1:12" x14ac:dyDescent="0.25">
      <c r="A542" s="16"/>
      <c r="B542" s="2"/>
      <c r="C542" s="19"/>
      <c r="D542" s="19"/>
      <c r="E542" s="19"/>
      <c r="F542" s="20"/>
      <c r="G542" s="17"/>
      <c r="H542" s="2"/>
      <c r="I542" s="3"/>
      <c r="J542" s="3"/>
      <c r="K542" s="3"/>
      <c r="L542" s="3"/>
    </row>
    <row r="543" spans="1:12" x14ac:dyDescent="0.25">
      <c r="A543" s="16"/>
      <c r="B543" s="2"/>
      <c r="C543" s="19"/>
      <c r="D543" s="19"/>
      <c r="E543" s="19"/>
      <c r="F543" s="20"/>
      <c r="G543" s="17"/>
      <c r="H543" s="2"/>
      <c r="I543" s="3"/>
      <c r="J543" s="3"/>
      <c r="K543" s="3"/>
      <c r="L543" s="3"/>
    </row>
    <row r="544" spans="1:12" x14ac:dyDescent="0.25">
      <c r="A544" s="16"/>
      <c r="B544" s="2"/>
      <c r="C544" s="19"/>
      <c r="D544" s="19"/>
      <c r="E544" s="19"/>
      <c r="F544" s="20"/>
      <c r="G544" s="17"/>
      <c r="H544" s="2"/>
      <c r="I544" s="3"/>
      <c r="J544" s="3"/>
      <c r="K544" s="3"/>
      <c r="L544" s="3"/>
    </row>
    <row r="545" spans="1:12" x14ac:dyDescent="0.25">
      <c r="A545" s="16"/>
      <c r="B545" s="2"/>
      <c r="C545" s="19"/>
      <c r="D545" s="19"/>
      <c r="E545" s="19"/>
      <c r="F545" s="20"/>
      <c r="G545" s="17"/>
      <c r="H545" s="2"/>
      <c r="I545" s="3"/>
      <c r="J545" s="3"/>
      <c r="K545" s="3"/>
      <c r="L545" s="3"/>
    </row>
    <row r="546" spans="1:12" x14ac:dyDescent="0.25">
      <c r="A546" s="16"/>
      <c r="B546" s="2"/>
      <c r="C546" s="19"/>
      <c r="D546" s="19"/>
      <c r="E546" s="19"/>
      <c r="F546" s="20"/>
      <c r="G546" s="17"/>
      <c r="H546" s="2"/>
      <c r="I546" s="3"/>
      <c r="J546" s="3"/>
      <c r="K546" s="3"/>
      <c r="L546" s="3"/>
    </row>
    <row r="547" spans="1:12" x14ac:dyDescent="0.25">
      <c r="A547" s="16"/>
      <c r="B547" s="2"/>
      <c r="C547" s="19"/>
      <c r="D547" s="19"/>
      <c r="E547" s="19"/>
      <c r="F547" s="20"/>
      <c r="G547" s="17"/>
      <c r="H547" s="2"/>
      <c r="I547" s="3"/>
      <c r="J547" s="3"/>
      <c r="K547" s="3"/>
      <c r="L547" s="3"/>
    </row>
    <row r="548" spans="1:12" x14ac:dyDescent="0.25">
      <c r="A548" s="16"/>
      <c r="B548" s="2"/>
      <c r="C548" s="19"/>
      <c r="D548" s="19"/>
      <c r="E548" s="19"/>
      <c r="F548" s="20"/>
      <c r="G548" s="17"/>
      <c r="H548" s="2"/>
      <c r="I548" s="3"/>
      <c r="J548" s="3"/>
      <c r="K548" s="3"/>
      <c r="L548" s="3"/>
    </row>
    <row r="549" spans="1:12" x14ac:dyDescent="0.25">
      <c r="A549" s="16"/>
      <c r="B549" s="2"/>
      <c r="C549" s="19"/>
      <c r="D549" s="19"/>
      <c r="E549" s="19"/>
      <c r="F549" s="20"/>
      <c r="G549" s="17"/>
      <c r="H549" s="2"/>
      <c r="I549" s="3"/>
      <c r="J549" s="3"/>
      <c r="K549" s="3"/>
      <c r="L549" s="3"/>
    </row>
    <row r="550" spans="1:12" x14ac:dyDescent="0.25">
      <c r="A550" s="16"/>
      <c r="B550" s="2"/>
      <c r="C550" s="19"/>
      <c r="D550" s="19"/>
      <c r="E550" s="19"/>
      <c r="F550" s="20"/>
      <c r="G550" s="17"/>
      <c r="H550" s="2"/>
      <c r="I550" s="3"/>
      <c r="J550" s="3"/>
      <c r="K550" s="3"/>
      <c r="L550" s="3"/>
    </row>
    <row r="551" spans="1:12" x14ac:dyDescent="0.25">
      <c r="A551" s="16"/>
      <c r="B551" s="2"/>
      <c r="C551" s="19"/>
      <c r="D551" s="19"/>
      <c r="E551" s="19"/>
      <c r="F551" s="20"/>
      <c r="G551" s="17"/>
      <c r="H551" s="2"/>
      <c r="I551" s="3"/>
      <c r="J551" s="3"/>
      <c r="K551" s="3"/>
      <c r="L551" s="3"/>
    </row>
    <row r="552" spans="1:12" x14ac:dyDescent="0.25">
      <c r="A552" s="16"/>
      <c r="B552" s="2"/>
      <c r="C552" s="19"/>
      <c r="D552" s="19"/>
      <c r="E552" s="19"/>
      <c r="F552" s="20"/>
      <c r="G552" s="17"/>
      <c r="H552" s="2"/>
      <c r="I552" s="3"/>
      <c r="J552" s="3"/>
      <c r="K552" s="3"/>
      <c r="L552" s="3"/>
    </row>
    <row r="553" spans="1:12" x14ac:dyDescent="0.25">
      <c r="A553" s="16"/>
      <c r="B553" s="2"/>
      <c r="C553" s="19"/>
      <c r="D553" s="19"/>
      <c r="E553" s="19"/>
      <c r="F553" s="20"/>
      <c r="G553" s="17"/>
      <c r="H553" s="2"/>
      <c r="I553" s="3"/>
      <c r="J553" s="3"/>
      <c r="K553" s="3"/>
      <c r="L553" s="3"/>
    </row>
    <row r="554" spans="1:12" x14ac:dyDescent="0.25">
      <c r="A554" s="16"/>
      <c r="B554" s="2"/>
      <c r="C554" s="19"/>
      <c r="D554" s="19"/>
      <c r="E554" s="19"/>
      <c r="F554" s="20"/>
      <c r="G554" s="17"/>
      <c r="H554" s="2"/>
      <c r="I554" s="3"/>
      <c r="J554" s="3"/>
      <c r="K554" s="3"/>
      <c r="L554" s="3"/>
    </row>
    <row r="555" spans="1:12" x14ac:dyDescent="0.25">
      <c r="A555" s="16"/>
      <c r="B555" s="2"/>
      <c r="C555" s="19"/>
      <c r="D555" s="19"/>
      <c r="E555" s="19"/>
      <c r="F555" s="20"/>
      <c r="G555" s="17"/>
      <c r="H555" s="2"/>
      <c r="I555" s="3"/>
      <c r="J555" s="3"/>
      <c r="K555" s="3"/>
      <c r="L555" s="3"/>
    </row>
    <row r="556" spans="1:12" x14ac:dyDescent="0.25">
      <c r="A556" s="16"/>
      <c r="B556" s="2"/>
      <c r="C556" s="19"/>
      <c r="D556" s="19"/>
      <c r="E556" s="19"/>
      <c r="F556" s="20"/>
      <c r="G556" s="17"/>
      <c r="H556" s="2"/>
      <c r="I556" s="3"/>
      <c r="J556" s="3"/>
      <c r="K556" s="3"/>
      <c r="L556" s="3"/>
    </row>
    <row r="557" spans="1:12" x14ac:dyDescent="0.25">
      <c r="A557" s="16"/>
      <c r="B557" s="2"/>
      <c r="C557" s="19"/>
      <c r="D557" s="19"/>
      <c r="E557" s="19"/>
      <c r="F557" s="20"/>
      <c r="G557" s="17"/>
      <c r="H557" s="2"/>
      <c r="I557" s="3"/>
      <c r="J557" s="3"/>
      <c r="K557" s="3"/>
      <c r="L557" s="3"/>
    </row>
    <row r="558" spans="1:12" x14ac:dyDescent="0.25">
      <c r="A558" s="16"/>
      <c r="B558" s="2"/>
      <c r="C558" s="19"/>
      <c r="D558" s="19"/>
      <c r="E558" s="19"/>
      <c r="F558" s="20"/>
      <c r="G558" s="17"/>
      <c r="H558" s="2"/>
      <c r="I558" s="3"/>
      <c r="J558" s="3"/>
      <c r="K558" s="3"/>
      <c r="L558" s="3"/>
    </row>
    <row r="559" spans="1:12" x14ac:dyDescent="0.25">
      <c r="A559" s="16"/>
      <c r="B559" s="2"/>
      <c r="C559" s="19"/>
      <c r="D559" s="19"/>
      <c r="E559" s="19"/>
      <c r="F559" s="20"/>
      <c r="G559" s="17"/>
      <c r="H559" s="2"/>
      <c r="I559" s="3"/>
      <c r="J559" s="3"/>
      <c r="K559" s="3"/>
      <c r="L559" s="3"/>
    </row>
    <row r="560" spans="1:12" x14ac:dyDescent="0.25">
      <c r="A560" s="16"/>
      <c r="B560" s="2"/>
      <c r="C560" s="19"/>
      <c r="D560" s="19"/>
      <c r="E560" s="19"/>
      <c r="F560" s="20"/>
      <c r="G560" s="17"/>
      <c r="H560" s="2"/>
      <c r="I560" s="3"/>
      <c r="J560" s="3"/>
      <c r="K560" s="3"/>
      <c r="L560" s="3"/>
    </row>
    <row r="561" spans="1:12" x14ac:dyDescent="0.25">
      <c r="A561" s="16"/>
      <c r="B561" s="2"/>
      <c r="C561" s="19"/>
      <c r="D561" s="19"/>
      <c r="E561" s="19"/>
      <c r="F561" s="20"/>
      <c r="G561" s="17"/>
      <c r="H561" s="2"/>
      <c r="I561" s="3"/>
      <c r="J561" s="3"/>
      <c r="K561" s="3"/>
      <c r="L561" s="3"/>
    </row>
    <row r="562" spans="1:12" x14ac:dyDescent="0.25">
      <c r="A562" s="16"/>
      <c r="B562" s="2"/>
      <c r="C562" s="19"/>
      <c r="D562" s="19"/>
      <c r="E562" s="19"/>
      <c r="F562" s="20"/>
      <c r="G562" s="17"/>
      <c r="H562" s="2"/>
      <c r="I562" s="3"/>
      <c r="J562" s="3"/>
      <c r="K562" s="3"/>
      <c r="L562" s="3"/>
    </row>
    <row r="563" spans="1:12" x14ac:dyDescent="0.25">
      <c r="A563" s="16"/>
      <c r="B563" s="2"/>
      <c r="C563" s="19"/>
      <c r="D563" s="19"/>
      <c r="E563" s="19"/>
      <c r="F563" s="20"/>
      <c r="G563" s="17"/>
      <c r="H563" s="2"/>
      <c r="I563" s="3"/>
      <c r="J563" s="3"/>
      <c r="K563" s="3"/>
      <c r="L563" s="3"/>
    </row>
    <row r="564" spans="1:12" x14ac:dyDescent="0.25">
      <c r="A564" s="16"/>
      <c r="B564" s="2"/>
      <c r="C564" s="19"/>
      <c r="D564" s="19"/>
      <c r="E564" s="19"/>
      <c r="F564" s="20"/>
      <c r="G564" s="17"/>
      <c r="H564" s="2"/>
      <c r="I564" s="3"/>
      <c r="J564" s="3"/>
      <c r="K564" s="3"/>
      <c r="L564" s="3"/>
    </row>
    <row r="565" spans="1:12" x14ac:dyDescent="0.25">
      <c r="A565" s="16"/>
      <c r="B565" s="2"/>
      <c r="C565" s="19"/>
      <c r="D565" s="19"/>
      <c r="E565" s="19"/>
      <c r="F565" s="20"/>
      <c r="G565" s="17"/>
      <c r="H565" s="2"/>
      <c r="I565" s="3"/>
      <c r="J565" s="3"/>
      <c r="K565" s="3"/>
      <c r="L565" s="3"/>
    </row>
    <row r="566" spans="1:12" x14ac:dyDescent="0.25">
      <c r="A566" s="16"/>
      <c r="B566" s="2"/>
      <c r="C566" s="19"/>
      <c r="D566" s="19"/>
      <c r="E566" s="19"/>
      <c r="F566" s="20"/>
      <c r="G566" s="17"/>
      <c r="H566" s="2"/>
      <c r="I566" s="3"/>
      <c r="J566" s="3"/>
      <c r="K566" s="3"/>
      <c r="L566" s="3"/>
    </row>
    <row r="567" spans="1:12" x14ac:dyDescent="0.25">
      <c r="A567" s="16"/>
      <c r="B567" s="2"/>
      <c r="C567" s="19"/>
      <c r="D567" s="19"/>
      <c r="E567" s="19"/>
      <c r="F567" s="20"/>
      <c r="G567" s="17"/>
      <c r="H567" s="2"/>
      <c r="I567" s="3"/>
      <c r="J567" s="3"/>
      <c r="K567" s="3"/>
      <c r="L567" s="3"/>
    </row>
    <row r="568" spans="1:12" x14ac:dyDescent="0.25">
      <c r="A568" s="16"/>
      <c r="B568" s="2"/>
      <c r="C568" s="19"/>
      <c r="D568" s="19"/>
      <c r="E568" s="19"/>
      <c r="F568" s="20"/>
      <c r="G568" s="17"/>
      <c r="H568" s="2"/>
      <c r="I568" s="3"/>
      <c r="J568" s="3"/>
      <c r="K568" s="3"/>
      <c r="L568" s="3"/>
    </row>
    <row r="569" spans="1:12" x14ac:dyDescent="0.25">
      <c r="A569" s="16"/>
      <c r="B569" s="2"/>
      <c r="C569" s="19"/>
      <c r="D569" s="19"/>
      <c r="E569" s="19"/>
      <c r="F569" s="20"/>
      <c r="G569" s="17"/>
      <c r="H569" s="2"/>
      <c r="I569" s="3"/>
      <c r="J569" s="3"/>
      <c r="K569" s="3"/>
      <c r="L569" s="3"/>
    </row>
    <row r="570" spans="1:12" x14ac:dyDescent="0.25">
      <c r="A570" s="16"/>
      <c r="B570" s="2"/>
      <c r="C570" s="19"/>
      <c r="D570" s="19"/>
      <c r="E570" s="19"/>
      <c r="F570" s="20"/>
      <c r="G570" s="17"/>
      <c r="H570" s="2"/>
      <c r="I570" s="3"/>
      <c r="J570" s="3"/>
      <c r="K570" s="3"/>
      <c r="L570" s="3"/>
    </row>
    <row r="571" spans="1:12" x14ac:dyDescent="0.25">
      <c r="A571" s="16"/>
      <c r="B571" s="2"/>
      <c r="C571" s="19"/>
      <c r="D571" s="19"/>
      <c r="E571" s="19"/>
      <c r="F571" s="20"/>
      <c r="G571" s="17"/>
      <c r="H571" s="2"/>
      <c r="I571" s="3"/>
      <c r="J571" s="3"/>
      <c r="K571" s="3"/>
      <c r="L571" s="3"/>
    </row>
    <row r="572" spans="1:12" x14ac:dyDescent="0.25">
      <c r="A572" s="16"/>
      <c r="B572" s="2"/>
      <c r="C572" s="19"/>
      <c r="D572" s="19"/>
      <c r="E572" s="19"/>
      <c r="F572" s="20"/>
      <c r="G572" s="17"/>
      <c r="H572" s="2"/>
      <c r="I572" s="3"/>
      <c r="J572" s="3"/>
      <c r="K572" s="3"/>
      <c r="L572" s="3"/>
    </row>
    <row r="573" spans="1:12" x14ac:dyDescent="0.25">
      <c r="A573" s="16"/>
      <c r="B573" s="2"/>
      <c r="C573" s="19"/>
      <c r="D573" s="19"/>
      <c r="E573" s="19"/>
      <c r="F573" s="20"/>
      <c r="G573" s="17"/>
      <c r="H573" s="2"/>
      <c r="I573" s="3"/>
      <c r="J573" s="3"/>
      <c r="K573" s="3"/>
      <c r="L573" s="3"/>
    </row>
    <row r="574" spans="1:12" x14ac:dyDescent="0.25">
      <c r="A574" s="16"/>
      <c r="B574" s="2"/>
      <c r="C574" s="19"/>
      <c r="D574" s="19"/>
      <c r="E574" s="19"/>
      <c r="F574" s="20"/>
      <c r="G574" s="17"/>
      <c r="H574" s="2"/>
      <c r="I574" s="3"/>
      <c r="J574" s="3"/>
      <c r="K574" s="3"/>
      <c r="L574" s="3"/>
    </row>
    <row r="575" spans="1:12" x14ac:dyDescent="0.25">
      <c r="A575" s="16"/>
      <c r="B575" s="2"/>
      <c r="C575" s="19"/>
      <c r="D575" s="19"/>
      <c r="E575" s="19"/>
      <c r="F575" s="20"/>
      <c r="G575" s="17"/>
      <c r="H575" s="2"/>
      <c r="I575" s="3"/>
      <c r="J575" s="3"/>
      <c r="K575" s="3"/>
      <c r="L575" s="3"/>
    </row>
    <row r="576" spans="1:12" x14ac:dyDescent="0.25">
      <c r="A576" s="16"/>
      <c r="B576" s="2"/>
      <c r="C576" s="19"/>
      <c r="D576" s="19"/>
      <c r="E576" s="19"/>
      <c r="F576" s="20"/>
      <c r="G576" s="17"/>
      <c r="H576" s="2"/>
      <c r="I576" s="3"/>
      <c r="J576" s="3"/>
      <c r="K576" s="3"/>
      <c r="L576" s="3"/>
    </row>
    <row r="577" spans="1:12" x14ac:dyDescent="0.25">
      <c r="A577" s="16"/>
      <c r="B577" s="2"/>
      <c r="C577" s="19"/>
      <c r="D577" s="19"/>
      <c r="E577" s="19"/>
      <c r="F577" s="20"/>
      <c r="G577" s="17"/>
      <c r="H577" s="2"/>
      <c r="I577" s="3"/>
      <c r="J577" s="3"/>
      <c r="K577" s="3"/>
      <c r="L577" s="3"/>
    </row>
    <row r="578" spans="1:12" x14ac:dyDescent="0.25">
      <c r="A578" s="16"/>
      <c r="B578" s="2"/>
      <c r="C578" s="19"/>
      <c r="D578" s="19"/>
      <c r="E578" s="19"/>
      <c r="F578" s="20"/>
      <c r="G578" s="17"/>
      <c r="H578" s="2"/>
      <c r="I578" s="3"/>
      <c r="J578" s="3"/>
      <c r="K578" s="3"/>
      <c r="L578" s="3"/>
    </row>
    <row r="579" spans="1:12" x14ac:dyDescent="0.25">
      <c r="A579" s="16"/>
      <c r="B579" s="2"/>
      <c r="C579" s="19"/>
      <c r="D579" s="19"/>
      <c r="E579" s="19"/>
      <c r="F579" s="20"/>
      <c r="G579" s="17"/>
      <c r="H579" s="2"/>
      <c r="I579" s="3"/>
      <c r="J579" s="3"/>
      <c r="K579" s="3"/>
      <c r="L579" s="3"/>
    </row>
    <row r="580" spans="1:12" x14ac:dyDescent="0.25">
      <c r="A580" s="16"/>
      <c r="B580" s="2"/>
      <c r="C580" s="19"/>
      <c r="D580" s="19"/>
      <c r="E580" s="19"/>
      <c r="F580" s="20"/>
      <c r="G580" s="17"/>
      <c r="H580" s="2"/>
      <c r="I580" s="3"/>
      <c r="J580" s="3"/>
      <c r="K580" s="3"/>
      <c r="L580" s="3"/>
    </row>
    <row r="581" spans="1:12" x14ac:dyDescent="0.25">
      <c r="A581" s="16"/>
      <c r="B581" s="2"/>
      <c r="C581" s="19"/>
      <c r="D581" s="19"/>
      <c r="E581" s="19"/>
      <c r="F581" s="20"/>
      <c r="G581" s="17"/>
      <c r="H581" s="2"/>
      <c r="I581" s="3"/>
      <c r="J581" s="3"/>
      <c r="K581" s="3"/>
      <c r="L581" s="3"/>
    </row>
    <row r="582" spans="1:12" x14ac:dyDescent="0.25">
      <c r="A582" s="16"/>
      <c r="B582" s="2"/>
      <c r="C582" s="19"/>
      <c r="D582" s="19"/>
      <c r="E582" s="19"/>
      <c r="F582" s="20"/>
      <c r="G582" s="17"/>
      <c r="H582" s="2"/>
      <c r="I582" s="3"/>
      <c r="J582" s="3"/>
      <c r="K582" s="3"/>
      <c r="L582" s="3"/>
    </row>
    <row r="583" spans="1:12" x14ac:dyDescent="0.25">
      <c r="A583" s="16"/>
      <c r="B583" s="2"/>
      <c r="C583" s="19"/>
      <c r="D583" s="19"/>
      <c r="E583" s="19"/>
      <c r="F583" s="20"/>
      <c r="G583" s="17"/>
      <c r="H583" s="2"/>
      <c r="I583" s="3"/>
      <c r="J583" s="3"/>
      <c r="K583" s="3"/>
      <c r="L583" s="3"/>
    </row>
    <row r="584" spans="1:12" x14ac:dyDescent="0.25">
      <c r="A584" s="16"/>
      <c r="B584" s="2"/>
      <c r="C584" s="19"/>
      <c r="D584" s="19"/>
      <c r="E584" s="19"/>
      <c r="F584" s="20"/>
      <c r="G584" s="17"/>
      <c r="H584" s="2"/>
      <c r="I584" s="3"/>
      <c r="J584" s="3"/>
      <c r="K584" s="3"/>
      <c r="L584" s="3"/>
    </row>
    <row r="585" spans="1:12" x14ac:dyDescent="0.25">
      <c r="A585" s="16"/>
      <c r="B585" s="2"/>
      <c r="C585" s="19"/>
      <c r="D585" s="19"/>
      <c r="E585" s="19"/>
      <c r="F585" s="20"/>
      <c r="G585" s="17"/>
      <c r="H585" s="2"/>
      <c r="I585" s="3"/>
      <c r="J585" s="3"/>
      <c r="K585" s="3"/>
      <c r="L585" s="3"/>
    </row>
    <row r="586" spans="1:12" x14ac:dyDescent="0.25">
      <c r="A586" s="16"/>
      <c r="B586" s="2"/>
      <c r="C586" s="19"/>
      <c r="D586" s="19"/>
      <c r="E586" s="19"/>
      <c r="F586" s="20"/>
      <c r="G586" s="17"/>
      <c r="H586" s="2"/>
      <c r="I586" s="3"/>
      <c r="J586" s="3"/>
      <c r="K586" s="3"/>
      <c r="L586" s="3"/>
    </row>
    <row r="587" spans="1:12" x14ac:dyDescent="0.25">
      <c r="A587" s="16"/>
      <c r="B587" s="2"/>
      <c r="C587" s="19"/>
      <c r="D587" s="19"/>
      <c r="E587" s="19"/>
      <c r="F587" s="20"/>
      <c r="G587" s="17"/>
      <c r="H587" s="2"/>
      <c r="I587" s="3"/>
      <c r="J587" s="3"/>
      <c r="K587" s="3"/>
      <c r="L587" s="3"/>
    </row>
    <row r="588" spans="1:12" x14ac:dyDescent="0.25">
      <c r="A588" s="16"/>
      <c r="B588" s="2"/>
      <c r="C588" s="19"/>
      <c r="D588" s="19"/>
      <c r="E588" s="19"/>
      <c r="F588" s="20"/>
      <c r="G588" s="17"/>
      <c r="H588" s="2"/>
      <c r="I588" s="3"/>
      <c r="J588" s="3"/>
      <c r="K588" s="3"/>
      <c r="L588" s="3"/>
    </row>
    <row r="589" spans="1:12" x14ac:dyDescent="0.25">
      <c r="A589" s="16"/>
      <c r="B589" s="2"/>
      <c r="C589" s="19"/>
      <c r="D589" s="19"/>
      <c r="E589" s="19"/>
      <c r="F589" s="20"/>
      <c r="G589" s="17"/>
      <c r="H589" s="2"/>
      <c r="I589" s="3"/>
      <c r="J589" s="3"/>
      <c r="K589" s="3"/>
      <c r="L589" s="3"/>
    </row>
    <row r="590" spans="1:12" x14ac:dyDescent="0.25">
      <c r="A590" s="16"/>
      <c r="B590" s="2"/>
      <c r="C590" s="19"/>
      <c r="D590" s="19"/>
      <c r="E590" s="19"/>
      <c r="F590" s="20"/>
      <c r="G590" s="17"/>
      <c r="H590" s="2"/>
      <c r="I590" s="3"/>
      <c r="J590" s="3"/>
      <c r="K590" s="3"/>
      <c r="L590" s="3"/>
    </row>
    <row r="591" spans="1:12" x14ac:dyDescent="0.25">
      <c r="A591" s="16"/>
      <c r="B591" s="2"/>
      <c r="C591" s="19"/>
      <c r="D591" s="19"/>
      <c r="E591" s="19"/>
      <c r="F591" s="20"/>
      <c r="G591" s="17"/>
      <c r="H591" s="2"/>
      <c r="I591" s="3"/>
      <c r="J591" s="3"/>
      <c r="K591" s="3"/>
      <c r="L591" s="3"/>
    </row>
    <row r="592" spans="1:12" x14ac:dyDescent="0.25">
      <c r="A592" s="16"/>
      <c r="B592" s="2"/>
      <c r="C592" s="19"/>
      <c r="D592" s="19"/>
      <c r="E592" s="19"/>
      <c r="F592" s="20"/>
      <c r="G592" s="17"/>
      <c r="H592" s="2"/>
      <c r="I592" s="3"/>
      <c r="J592" s="3"/>
      <c r="K592" s="3"/>
      <c r="L592" s="3"/>
    </row>
    <row r="593" spans="1:12" x14ac:dyDescent="0.25">
      <c r="A593" s="16"/>
      <c r="B593" s="2"/>
      <c r="C593" s="19"/>
      <c r="D593" s="19"/>
      <c r="E593" s="19"/>
      <c r="F593" s="20"/>
      <c r="G593" s="17"/>
      <c r="H593" s="2"/>
      <c r="I593" s="3"/>
      <c r="J593" s="3"/>
      <c r="K593" s="3"/>
      <c r="L593" s="3"/>
    </row>
    <row r="594" spans="1:12" x14ac:dyDescent="0.25">
      <c r="A594" s="16"/>
      <c r="B594" s="2"/>
      <c r="C594" s="19"/>
      <c r="D594" s="19"/>
      <c r="E594" s="19"/>
      <c r="F594" s="20"/>
      <c r="G594" s="17"/>
      <c r="H594" s="2"/>
      <c r="I594" s="3"/>
      <c r="J594" s="3"/>
      <c r="K594" s="3"/>
      <c r="L594" s="3"/>
    </row>
    <row r="595" spans="1:12" x14ac:dyDescent="0.25">
      <c r="A595" s="16"/>
      <c r="B595" s="2"/>
      <c r="C595" s="19"/>
      <c r="D595" s="19"/>
      <c r="E595" s="19"/>
      <c r="F595" s="20"/>
      <c r="G595" s="17"/>
      <c r="H595" s="2"/>
      <c r="I595" s="3"/>
      <c r="J595" s="3"/>
      <c r="K595" s="3"/>
      <c r="L595" s="3"/>
    </row>
    <row r="596" spans="1:12" x14ac:dyDescent="0.25">
      <c r="A596" s="16"/>
      <c r="B596" s="2"/>
      <c r="C596" s="19"/>
      <c r="D596" s="19"/>
      <c r="E596" s="19"/>
      <c r="F596" s="20"/>
      <c r="G596" s="17"/>
      <c r="H596" s="2"/>
      <c r="I596" s="3"/>
      <c r="J596" s="3"/>
      <c r="K596" s="3"/>
      <c r="L596" s="3"/>
    </row>
    <row r="597" spans="1:12" x14ac:dyDescent="0.25">
      <c r="A597" s="16"/>
      <c r="B597" s="2"/>
      <c r="C597" s="19"/>
      <c r="D597" s="19"/>
      <c r="E597" s="19"/>
      <c r="F597" s="20"/>
      <c r="G597" s="17"/>
      <c r="H597" s="2"/>
      <c r="I597" s="3"/>
      <c r="J597" s="3"/>
      <c r="K597" s="3"/>
      <c r="L597" s="3"/>
    </row>
    <row r="598" spans="1:12" x14ac:dyDescent="0.25">
      <c r="A598" s="16"/>
      <c r="B598" s="2"/>
      <c r="C598" s="19"/>
      <c r="D598" s="19"/>
      <c r="E598" s="19"/>
      <c r="F598" s="20"/>
      <c r="G598" s="17"/>
      <c r="H598" s="2"/>
      <c r="I598" s="3"/>
      <c r="J598" s="3"/>
      <c r="K598" s="3"/>
      <c r="L598" s="3"/>
    </row>
    <row r="599" spans="1:12" x14ac:dyDescent="0.25">
      <c r="A599" s="16"/>
      <c r="B599" s="2"/>
      <c r="C599" s="19"/>
      <c r="D599" s="19"/>
      <c r="E599" s="19"/>
      <c r="F599" s="20"/>
      <c r="G599" s="17"/>
      <c r="H599" s="2"/>
      <c r="I599" s="3"/>
      <c r="J599" s="3"/>
      <c r="K599" s="3"/>
      <c r="L599" s="3"/>
    </row>
    <row r="600" spans="1:12" x14ac:dyDescent="0.25">
      <c r="A600" s="16"/>
      <c r="B600" s="2"/>
      <c r="C600" s="19"/>
      <c r="D600" s="19"/>
      <c r="E600" s="19"/>
      <c r="F600" s="20"/>
      <c r="G600" s="17"/>
      <c r="H600" s="2"/>
      <c r="I600" s="3"/>
      <c r="J600" s="3"/>
      <c r="K600" s="3"/>
      <c r="L600" s="3"/>
    </row>
    <row r="601" spans="1:12" x14ac:dyDescent="0.25">
      <c r="A601" s="16"/>
      <c r="B601" s="2"/>
      <c r="C601" s="19"/>
      <c r="D601" s="19"/>
      <c r="E601" s="19"/>
      <c r="F601" s="20"/>
      <c r="G601" s="17"/>
      <c r="H601" s="2"/>
      <c r="I601" s="3"/>
      <c r="J601" s="3"/>
      <c r="K601" s="3"/>
      <c r="L601" s="3"/>
    </row>
    <row r="602" spans="1:12" x14ac:dyDescent="0.25">
      <c r="A602" s="16"/>
      <c r="B602" s="2"/>
      <c r="C602" s="19"/>
      <c r="D602" s="19"/>
      <c r="E602" s="19"/>
      <c r="F602" s="20"/>
      <c r="G602" s="17"/>
      <c r="H602" s="2"/>
      <c r="I602" s="3"/>
      <c r="J602" s="3"/>
      <c r="K602" s="3"/>
      <c r="L602" s="3"/>
    </row>
    <row r="603" spans="1:12" ht="15.75" thickBot="1" x14ac:dyDescent="0.3">
      <c r="A603" s="21"/>
      <c r="B603" s="11"/>
      <c r="C603" s="22"/>
      <c r="D603" s="22"/>
      <c r="E603" s="22"/>
      <c r="F603" s="23"/>
      <c r="G603" s="17"/>
      <c r="H603" s="2"/>
      <c r="I603" s="3"/>
      <c r="J603" s="3"/>
      <c r="K603" s="3"/>
      <c r="L603" s="3"/>
    </row>
    <row r="604" spans="1:12" x14ac:dyDescent="0.25">
      <c r="A604" s="10"/>
      <c r="B604" s="10"/>
      <c r="C604" s="24"/>
      <c r="D604" s="24"/>
      <c r="E604" s="24"/>
      <c r="F604" s="24"/>
      <c r="G604" s="2"/>
      <c r="H604" s="2"/>
      <c r="I604" s="3"/>
      <c r="J604" s="3"/>
      <c r="K604" s="3"/>
      <c r="L604" s="3"/>
    </row>
    <row r="605" spans="1:12" x14ac:dyDescent="0.25">
      <c r="A605" s="2"/>
      <c r="B605" s="2"/>
      <c r="C605" s="19"/>
      <c r="D605" s="19"/>
      <c r="E605" s="19"/>
      <c r="F605" s="19"/>
      <c r="G605" s="2"/>
      <c r="H605" s="2"/>
      <c r="I605" s="3"/>
      <c r="J605" s="3"/>
      <c r="K605" s="3"/>
      <c r="L605" s="3"/>
    </row>
    <row r="606" spans="1:12" x14ac:dyDescent="0.25">
      <c r="A606" s="2"/>
      <c r="B606" s="2"/>
      <c r="C606" s="19"/>
      <c r="D606" s="19"/>
      <c r="E606" s="19"/>
      <c r="F606" s="19"/>
      <c r="G606" s="2"/>
      <c r="H606" s="2"/>
      <c r="I606" s="3"/>
      <c r="J606" s="3"/>
      <c r="K606" s="3"/>
      <c r="L606" s="3"/>
    </row>
    <row r="607" spans="1:12" x14ac:dyDescent="0.25">
      <c r="A607" s="2"/>
      <c r="B607" s="2"/>
      <c r="C607" s="19"/>
      <c r="D607" s="19"/>
      <c r="E607" s="19"/>
      <c r="F607" s="19"/>
      <c r="G607" s="2"/>
      <c r="H607" s="2"/>
      <c r="I607" s="3"/>
      <c r="J607" s="3"/>
      <c r="K607" s="3"/>
      <c r="L607" s="3"/>
    </row>
    <row r="608" spans="1:12" x14ac:dyDescent="0.25">
      <c r="A608" s="2"/>
      <c r="B608" s="2"/>
      <c r="C608" s="19"/>
      <c r="D608" s="19"/>
      <c r="E608" s="19"/>
      <c r="F608" s="19"/>
      <c r="G608" s="2"/>
      <c r="H608" s="2"/>
      <c r="I608" s="3"/>
      <c r="J608" s="3"/>
      <c r="K608" s="3"/>
      <c r="L608" s="3"/>
    </row>
    <row r="609" spans="1:12" x14ac:dyDescent="0.25">
      <c r="A609" s="2"/>
      <c r="B609" s="2"/>
      <c r="C609" s="19"/>
      <c r="D609" s="19"/>
      <c r="E609" s="19"/>
      <c r="F609" s="19"/>
      <c r="G609" s="2"/>
      <c r="H609" s="2"/>
      <c r="I609" s="3"/>
      <c r="J609" s="3"/>
      <c r="K609" s="3"/>
      <c r="L609" s="3"/>
    </row>
    <row r="610" spans="1:12" x14ac:dyDescent="0.25">
      <c r="A610" s="2"/>
      <c r="B610" s="2"/>
      <c r="C610" s="19"/>
      <c r="D610" s="19"/>
      <c r="E610" s="19"/>
      <c r="F610" s="19"/>
      <c r="G610" s="2"/>
      <c r="H610" s="2"/>
      <c r="I610" s="3"/>
      <c r="J610" s="3"/>
      <c r="K610" s="3"/>
      <c r="L610" s="3"/>
    </row>
    <row r="611" spans="1:12" x14ac:dyDescent="0.25">
      <c r="A611" s="2"/>
      <c r="B611" s="2"/>
      <c r="C611" s="19"/>
      <c r="D611" s="19"/>
      <c r="E611" s="19"/>
      <c r="F611" s="19"/>
      <c r="G611" s="2"/>
      <c r="H611" s="2"/>
      <c r="I611" s="3"/>
      <c r="J611" s="3"/>
      <c r="K611" s="3"/>
      <c r="L611" s="3"/>
    </row>
    <row r="612" spans="1:12" x14ac:dyDescent="0.25">
      <c r="A612" s="2"/>
      <c r="B612" s="2"/>
      <c r="C612" s="19"/>
      <c r="D612" s="19"/>
      <c r="E612" s="19"/>
      <c r="F612" s="19"/>
      <c r="G612" s="2"/>
      <c r="H612" s="2"/>
      <c r="I612" s="3"/>
      <c r="J612" s="3"/>
      <c r="K612" s="3"/>
      <c r="L612" s="3"/>
    </row>
    <row r="613" spans="1:12" x14ac:dyDescent="0.25">
      <c r="A613" s="2"/>
      <c r="B613" s="2"/>
      <c r="C613" s="19"/>
      <c r="D613" s="19"/>
      <c r="E613" s="19"/>
      <c r="F613" s="19"/>
      <c r="G613" s="2"/>
      <c r="H613" s="2"/>
      <c r="I613" s="3"/>
      <c r="J613" s="3"/>
      <c r="K613" s="3"/>
      <c r="L613" s="3"/>
    </row>
    <row r="614" spans="1:12" x14ac:dyDescent="0.25">
      <c r="A614" s="2"/>
      <c r="B614" s="2"/>
      <c r="C614" s="19"/>
      <c r="D614" s="19"/>
      <c r="E614" s="19"/>
      <c r="F614" s="19"/>
      <c r="G614" s="2"/>
      <c r="H614" s="2"/>
      <c r="I614" s="3"/>
      <c r="J614" s="3"/>
      <c r="K614" s="3"/>
      <c r="L614" s="3"/>
    </row>
    <row r="615" spans="1:12" x14ac:dyDescent="0.25">
      <c r="A615" s="2"/>
      <c r="B615" s="2"/>
      <c r="C615" s="19"/>
      <c r="D615" s="19"/>
      <c r="E615" s="19"/>
      <c r="F615" s="19"/>
      <c r="G615" s="2"/>
      <c r="H615" s="2"/>
      <c r="I615" s="3"/>
      <c r="J615" s="3"/>
      <c r="K615" s="3"/>
      <c r="L615" s="3"/>
    </row>
    <row r="616" spans="1:12" x14ac:dyDescent="0.25">
      <c r="A616" s="2"/>
      <c r="B616" s="2"/>
      <c r="C616" s="19"/>
      <c r="D616" s="19"/>
      <c r="E616" s="19"/>
      <c r="F616" s="19"/>
      <c r="G616" s="2"/>
      <c r="H616" s="2"/>
      <c r="I616" s="3"/>
      <c r="J616" s="3"/>
      <c r="K616" s="3"/>
      <c r="L616" s="3"/>
    </row>
    <row r="617" spans="1:12" x14ac:dyDescent="0.25">
      <c r="A617" s="2"/>
      <c r="B617" s="2"/>
      <c r="C617" s="19"/>
      <c r="D617" s="19"/>
      <c r="E617" s="19"/>
      <c r="F617" s="19"/>
      <c r="G617" s="2"/>
      <c r="H617" s="2"/>
      <c r="I617" s="3"/>
      <c r="J617" s="3"/>
      <c r="K617" s="3"/>
      <c r="L617" s="3"/>
    </row>
    <row r="618" spans="1:12" x14ac:dyDescent="0.25">
      <c r="A618" s="2"/>
      <c r="B618" s="2"/>
      <c r="C618" s="19"/>
      <c r="D618" s="19"/>
      <c r="E618" s="19"/>
      <c r="F618" s="19"/>
      <c r="G618" s="2"/>
      <c r="H618" s="2"/>
      <c r="I618" s="3"/>
      <c r="J618" s="3"/>
      <c r="K618" s="3"/>
      <c r="L618" s="3"/>
    </row>
    <row r="619" spans="1:12" x14ac:dyDescent="0.25">
      <c r="A619" s="2"/>
      <c r="B619" s="2"/>
      <c r="C619" s="19"/>
      <c r="D619" s="19"/>
      <c r="E619" s="19"/>
      <c r="F619" s="19"/>
      <c r="G619" s="2"/>
      <c r="H619" s="2"/>
      <c r="I619" s="3"/>
      <c r="J619" s="3"/>
      <c r="K619" s="3"/>
      <c r="L619" s="3"/>
    </row>
    <row r="620" spans="1:12" x14ac:dyDescent="0.25">
      <c r="A620" s="2"/>
      <c r="B620" s="2"/>
      <c r="C620" s="19"/>
      <c r="D620" s="19"/>
      <c r="E620" s="19"/>
      <c r="F620" s="19"/>
      <c r="G620" s="2"/>
      <c r="H620" s="2"/>
      <c r="I620" s="3"/>
      <c r="J620" s="3"/>
      <c r="K620" s="3"/>
      <c r="L620" s="3"/>
    </row>
    <row r="621" spans="1:12" x14ac:dyDescent="0.25">
      <c r="A621" s="2"/>
      <c r="B621" s="2"/>
      <c r="C621" s="19"/>
      <c r="D621" s="19"/>
      <c r="E621" s="19"/>
      <c r="F621" s="19"/>
      <c r="G621" s="2"/>
      <c r="H621" s="2"/>
      <c r="I621" s="3"/>
      <c r="J621" s="3"/>
      <c r="K621" s="3"/>
      <c r="L621" s="3"/>
    </row>
    <row r="622" spans="1:12" x14ac:dyDescent="0.25">
      <c r="A622" s="2"/>
      <c r="B622" s="2"/>
      <c r="C622" s="19"/>
      <c r="D622" s="19"/>
      <c r="E622" s="19"/>
      <c r="F622" s="19"/>
      <c r="G622" s="2"/>
      <c r="H622" s="2"/>
      <c r="I622" s="3"/>
      <c r="J622" s="3"/>
      <c r="K622" s="3"/>
      <c r="L622" s="3"/>
    </row>
    <row r="623" spans="1:12" x14ac:dyDescent="0.25">
      <c r="A623" s="2"/>
      <c r="B623" s="2"/>
      <c r="C623" s="19"/>
      <c r="D623" s="19"/>
      <c r="E623" s="19"/>
      <c r="F623" s="19"/>
      <c r="G623" s="2"/>
      <c r="H623" s="2"/>
      <c r="I623" s="3"/>
      <c r="J623" s="3"/>
      <c r="K623" s="3"/>
      <c r="L623" s="3"/>
    </row>
    <row r="624" spans="1:12" x14ac:dyDescent="0.25">
      <c r="A624" s="2"/>
      <c r="B624" s="2"/>
      <c r="C624" s="19"/>
      <c r="D624" s="19"/>
      <c r="E624" s="19"/>
      <c r="F624" s="19"/>
      <c r="G624" s="2"/>
      <c r="H624" s="2"/>
      <c r="I624" s="3"/>
      <c r="J624" s="3"/>
      <c r="K624" s="3"/>
      <c r="L624" s="3"/>
    </row>
    <row r="625" spans="1:12" x14ac:dyDescent="0.25">
      <c r="A625" s="2"/>
      <c r="B625" s="2"/>
      <c r="C625" s="19"/>
      <c r="D625" s="19"/>
      <c r="E625" s="19"/>
      <c r="F625" s="19"/>
      <c r="G625" s="2"/>
      <c r="H625" s="2"/>
      <c r="I625" s="3"/>
      <c r="J625" s="3"/>
      <c r="K625" s="3"/>
      <c r="L625" s="3"/>
    </row>
    <row r="626" spans="1:12" x14ac:dyDescent="0.25">
      <c r="A626" s="2"/>
      <c r="B626" s="2"/>
      <c r="C626" s="19"/>
      <c r="D626" s="19"/>
      <c r="E626" s="19"/>
      <c r="F626" s="19"/>
      <c r="G626" s="2"/>
      <c r="H626" s="2"/>
      <c r="I626" s="3"/>
      <c r="J626" s="3"/>
      <c r="K626" s="3"/>
      <c r="L626" s="3"/>
    </row>
    <row r="627" spans="1:12" x14ac:dyDescent="0.25">
      <c r="A627" s="2"/>
      <c r="B627" s="2"/>
      <c r="C627" s="19"/>
      <c r="D627" s="19"/>
      <c r="E627" s="19"/>
      <c r="F627" s="19"/>
      <c r="G627" s="2"/>
      <c r="H627" s="2"/>
      <c r="I627" s="3"/>
      <c r="J627" s="3"/>
      <c r="K627" s="3"/>
      <c r="L627" s="3"/>
    </row>
    <row r="628" spans="1:12" x14ac:dyDescent="0.25">
      <c r="A628" s="2"/>
      <c r="B628" s="2"/>
      <c r="C628" s="19"/>
      <c r="D628" s="19"/>
      <c r="E628" s="19"/>
      <c r="F628" s="19"/>
      <c r="G628" s="2"/>
      <c r="H628" s="2"/>
      <c r="I628" s="3"/>
      <c r="J628" s="3"/>
      <c r="K628" s="3"/>
      <c r="L628" s="3"/>
    </row>
    <row r="629" spans="1:12" x14ac:dyDescent="0.25">
      <c r="A629" s="2"/>
      <c r="B629" s="2"/>
      <c r="C629" s="19"/>
      <c r="D629" s="19"/>
      <c r="E629" s="19"/>
      <c r="F629" s="19"/>
      <c r="G629" s="2"/>
      <c r="H629" s="2"/>
      <c r="I629" s="3"/>
      <c r="J629" s="3"/>
      <c r="K629" s="3"/>
      <c r="L629" s="3"/>
    </row>
    <row r="630" spans="1:12" x14ac:dyDescent="0.25">
      <c r="A630" s="2"/>
      <c r="B630" s="2"/>
      <c r="C630" s="19"/>
      <c r="D630" s="19"/>
      <c r="E630" s="19"/>
      <c r="F630" s="19"/>
      <c r="G630" s="2"/>
      <c r="H630" s="2"/>
      <c r="I630" s="3"/>
      <c r="J630" s="3"/>
      <c r="K630" s="3"/>
      <c r="L630" s="3"/>
    </row>
    <row r="631" spans="1:12" x14ac:dyDescent="0.25">
      <c r="A631" s="2"/>
      <c r="B631" s="2"/>
      <c r="C631" s="19"/>
      <c r="D631" s="19"/>
      <c r="E631" s="19"/>
      <c r="F631" s="19"/>
      <c r="G631" s="2"/>
      <c r="H631" s="2"/>
      <c r="I631" s="3"/>
      <c r="J631" s="3"/>
      <c r="K631" s="3"/>
      <c r="L631" s="3"/>
    </row>
    <row r="632" spans="1:12" x14ac:dyDescent="0.25">
      <c r="A632" s="2"/>
      <c r="B632" s="2"/>
      <c r="C632" s="19"/>
      <c r="D632" s="19"/>
      <c r="E632" s="19"/>
      <c r="F632" s="19"/>
      <c r="G632" s="2"/>
      <c r="H632" s="2"/>
      <c r="I632" s="3"/>
      <c r="J632" s="3"/>
      <c r="K632" s="3"/>
      <c r="L632" s="3"/>
    </row>
    <row r="633" spans="1:12" x14ac:dyDescent="0.25">
      <c r="A633" s="2"/>
      <c r="B633" s="2"/>
      <c r="C633" s="19"/>
      <c r="D633" s="19"/>
      <c r="E633" s="19"/>
      <c r="F633" s="19"/>
      <c r="G633" s="2"/>
      <c r="H633" s="2"/>
      <c r="I633" s="3"/>
      <c r="J633" s="3"/>
      <c r="K633" s="3"/>
      <c r="L633" s="3"/>
    </row>
    <row r="634" spans="1:12" x14ac:dyDescent="0.25">
      <c r="A634" s="2"/>
      <c r="B634" s="2"/>
      <c r="C634" s="19"/>
      <c r="D634" s="19"/>
      <c r="E634" s="19"/>
      <c r="F634" s="19"/>
      <c r="G634" s="2"/>
      <c r="H634" s="2"/>
      <c r="I634" s="3"/>
      <c r="J634" s="3"/>
      <c r="K634" s="3"/>
      <c r="L634" s="3"/>
    </row>
    <row r="635" spans="1:12" x14ac:dyDescent="0.25">
      <c r="A635" s="2"/>
      <c r="B635" s="2"/>
      <c r="C635" s="19"/>
      <c r="D635" s="19"/>
      <c r="E635" s="19"/>
      <c r="F635" s="19"/>
      <c r="G635" s="2"/>
      <c r="H635" s="2"/>
      <c r="I635" s="3"/>
      <c r="J635" s="3"/>
      <c r="K635" s="3"/>
      <c r="L635" s="3"/>
    </row>
    <row r="636" spans="1:12" x14ac:dyDescent="0.25">
      <c r="A636" s="2"/>
      <c r="B636" s="2"/>
      <c r="C636" s="19"/>
      <c r="D636" s="19"/>
      <c r="E636" s="19"/>
      <c r="F636" s="19"/>
      <c r="G636" s="2"/>
      <c r="H636" s="2"/>
      <c r="I636" s="3"/>
      <c r="J636" s="3"/>
      <c r="K636" s="3"/>
      <c r="L636" s="3"/>
    </row>
    <row r="637" spans="1:12" x14ac:dyDescent="0.25">
      <c r="A637" s="2"/>
      <c r="B637" s="2"/>
      <c r="C637" s="19"/>
      <c r="D637" s="19"/>
      <c r="E637" s="19"/>
      <c r="F637" s="19"/>
      <c r="G637" s="2"/>
      <c r="H637" s="2"/>
      <c r="I637" s="3"/>
      <c r="J637" s="3"/>
      <c r="K637" s="3"/>
      <c r="L637" s="3"/>
    </row>
    <row r="638" spans="1:12" x14ac:dyDescent="0.25">
      <c r="A638" s="2"/>
      <c r="B638" s="2"/>
      <c r="C638" s="19"/>
      <c r="D638" s="19"/>
      <c r="E638" s="19"/>
      <c r="F638" s="19"/>
      <c r="G638" s="2"/>
      <c r="H638" s="2"/>
      <c r="I638" s="2"/>
      <c r="J638" s="2"/>
      <c r="K638" s="2"/>
      <c r="L638" s="2"/>
    </row>
    <row r="639" spans="1:12" x14ac:dyDescent="0.25">
      <c r="A639" s="2"/>
      <c r="B639" s="2"/>
      <c r="C639" s="19"/>
      <c r="D639" s="19"/>
      <c r="E639" s="19"/>
      <c r="F639" s="19"/>
      <c r="G639" s="2"/>
      <c r="H639" s="2"/>
      <c r="I639" s="2"/>
      <c r="J639" s="2"/>
      <c r="K639" s="2"/>
      <c r="L639" s="2"/>
    </row>
    <row r="640" spans="1:12" x14ac:dyDescent="0.25">
      <c r="A640" s="2"/>
      <c r="B640" s="2"/>
      <c r="C640" s="19"/>
      <c r="D640" s="19"/>
      <c r="E640" s="19"/>
      <c r="F640" s="19"/>
      <c r="G640" s="2"/>
      <c r="H640" s="2"/>
      <c r="I640" s="2"/>
      <c r="J640" s="2"/>
      <c r="K640" s="2"/>
      <c r="L640" s="2"/>
    </row>
    <row r="641" spans="1:12" x14ac:dyDescent="0.25">
      <c r="A641" s="2"/>
      <c r="B641" s="2"/>
      <c r="C641" s="19"/>
      <c r="D641" s="19"/>
      <c r="E641" s="19"/>
      <c r="F641" s="19"/>
      <c r="G641" s="2"/>
      <c r="H641" s="2"/>
      <c r="I641" s="2"/>
      <c r="J641" s="2"/>
      <c r="K641" s="2"/>
      <c r="L641" s="2"/>
    </row>
    <row r="642" spans="1:12" x14ac:dyDescent="0.25">
      <c r="A642" s="2"/>
      <c r="B642" s="2"/>
      <c r="C642" s="19"/>
      <c r="D642" s="19"/>
      <c r="E642" s="19"/>
      <c r="F642" s="19"/>
      <c r="G642" s="2"/>
      <c r="H642" s="2"/>
      <c r="I642" s="2"/>
      <c r="J642" s="2"/>
      <c r="K642" s="2"/>
      <c r="L642" s="2"/>
    </row>
    <row r="643" spans="1:12" x14ac:dyDescent="0.25">
      <c r="A643" s="2"/>
      <c r="B643" s="2"/>
      <c r="C643" s="19"/>
      <c r="D643" s="19"/>
      <c r="E643" s="19"/>
      <c r="F643" s="19"/>
      <c r="G643" s="2"/>
      <c r="H643" s="2"/>
      <c r="I643" s="2"/>
      <c r="J643" s="2"/>
      <c r="K643" s="2"/>
      <c r="L643" s="2"/>
    </row>
    <row r="644" spans="1:12" x14ac:dyDescent="0.25">
      <c r="A644" s="2"/>
      <c r="B644" s="2"/>
      <c r="C644" s="19"/>
      <c r="D644" s="19"/>
      <c r="E644" s="19"/>
      <c r="F644" s="19"/>
      <c r="G644" s="2"/>
      <c r="H644" s="2"/>
      <c r="I644" s="2"/>
      <c r="J644" s="2"/>
      <c r="K644" s="2"/>
      <c r="L644" s="2"/>
    </row>
    <row r="645" spans="1:12" x14ac:dyDescent="0.25">
      <c r="A645" s="2"/>
      <c r="B645" s="2"/>
      <c r="C645" s="19"/>
      <c r="D645" s="19"/>
      <c r="E645" s="19"/>
      <c r="F645" s="19"/>
      <c r="G645" s="2"/>
      <c r="H645" s="2"/>
      <c r="I645" s="2"/>
      <c r="J645" s="2"/>
      <c r="K645" s="2"/>
      <c r="L645" s="2"/>
    </row>
    <row r="646" spans="1:12" x14ac:dyDescent="0.25">
      <c r="A646" s="2"/>
      <c r="B646" s="2"/>
      <c r="C646" s="19"/>
      <c r="D646" s="19"/>
      <c r="E646" s="19"/>
      <c r="F646" s="19"/>
      <c r="G646" s="2"/>
      <c r="H646" s="2"/>
      <c r="I646" s="2"/>
      <c r="J646" s="2"/>
      <c r="K646" s="2"/>
      <c r="L646" s="2"/>
    </row>
    <row r="647" spans="1:12" x14ac:dyDescent="0.25">
      <c r="A647" s="2"/>
      <c r="B647" s="2"/>
      <c r="C647" s="19"/>
      <c r="D647" s="19"/>
      <c r="E647" s="19"/>
      <c r="F647" s="19"/>
      <c r="G647" s="2"/>
      <c r="H647" s="2"/>
      <c r="I647" s="2"/>
      <c r="J647" s="2"/>
      <c r="K647" s="2"/>
      <c r="L647" s="2"/>
    </row>
    <row r="648" spans="1:12" x14ac:dyDescent="0.25">
      <c r="A648" s="2"/>
      <c r="B648" s="2"/>
      <c r="C648" s="19"/>
      <c r="D648" s="19"/>
      <c r="E648" s="19"/>
      <c r="F648" s="19"/>
      <c r="G648" s="2"/>
      <c r="H648" s="2"/>
      <c r="I648" s="2"/>
      <c r="J648" s="2"/>
      <c r="K648" s="2"/>
      <c r="L648" s="2"/>
    </row>
    <row r="649" spans="1:12" x14ac:dyDescent="0.25">
      <c r="A649" s="2"/>
      <c r="B649" s="2"/>
      <c r="C649" s="19"/>
      <c r="D649" s="19"/>
      <c r="E649" s="19"/>
      <c r="F649" s="19"/>
      <c r="G649" s="2"/>
      <c r="H649" s="2"/>
      <c r="I649" s="2"/>
      <c r="J649" s="2"/>
      <c r="K649" s="2"/>
      <c r="L649" s="2"/>
    </row>
    <row r="650" spans="1:12" x14ac:dyDescent="0.25">
      <c r="A650" s="2"/>
      <c r="B650" s="2"/>
      <c r="C650" s="19"/>
      <c r="D650" s="19"/>
      <c r="E650" s="19"/>
      <c r="F650" s="19"/>
      <c r="G650" s="2"/>
      <c r="H650" s="2"/>
      <c r="I650" s="2"/>
      <c r="J650" s="2"/>
      <c r="K650" s="2"/>
      <c r="L650" s="2"/>
    </row>
    <row r="651" spans="1:12" x14ac:dyDescent="0.25">
      <c r="A651" s="2"/>
      <c r="B651" s="2"/>
      <c r="C651" s="19"/>
      <c r="D651" s="19"/>
      <c r="E651" s="19"/>
      <c r="F651" s="19"/>
      <c r="G651" s="2"/>
      <c r="H651" s="2"/>
      <c r="I651" s="2"/>
      <c r="J651" s="2"/>
      <c r="K651" s="2"/>
      <c r="L651" s="2"/>
    </row>
    <row r="652" spans="1:12" x14ac:dyDescent="0.25">
      <c r="A652" s="2"/>
      <c r="B652" s="2"/>
      <c r="C652" s="19"/>
      <c r="D652" s="19"/>
      <c r="E652" s="19"/>
      <c r="F652" s="19"/>
      <c r="G652" s="2"/>
      <c r="H652" s="2"/>
      <c r="I652" s="2"/>
      <c r="J652" s="2"/>
      <c r="K652" s="2"/>
      <c r="L652" s="2"/>
    </row>
    <row r="653" spans="1:12" x14ac:dyDescent="0.25">
      <c r="A653" s="2"/>
      <c r="B653" s="2"/>
      <c r="C653" s="19"/>
      <c r="D653" s="19"/>
      <c r="E653" s="19"/>
      <c r="F653" s="19"/>
      <c r="G653" s="2"/>
      <c r="H653" s="2"/>
      <c r="I653" s="2"/>
      <c r="J653" s="2"/>
      <c r="K653" s="2"/>
      <c r="L653" s="2"/>
    </row>
    <row r="654" spans="1:12" x14ac:dyDescent="0.25">
      <c r="A654" s="2"/>
      <c r="B654" s="2"/>
      <c r="C654" s="19"/>
      <c r="D654" s="19"/>
      <c r="E654" s="19"/>
      <c r="F654" s="19"/>
      <c r="G654" s="2"/>
      <c r="H654" s="2"/>
      <c r="I654" s="2"/>
      <c r="J654" s="2"/>
      <c r="K654" s="2"/>
      <c r="L654" s="2"/>
    </row>
    <row r="655" spans="1:12" x14ac:dyDescent="0.25">
      <c r="A655" s="2"/>
      <c r="B655" s="2"/>
      <c r="C655" s="19"/>
      <c r="D655" s="19"/>
      <c r="E655" s="19"/>
      <c r="F655" s="19"/>
      <c r="G655" s="2"/>
      <c r="H655" s="2"/>
      <c r="I655" s="2"/>
      <c r="J655" s="2"/>
      <c r="K655" s="2"/>
      <c r="L655" s="2"/>
    </row>
    <row r="656" spans="1:12" x14ac:dyDescent="0.25">
      <c r="A656" s="2"/>
      <c r="B656" s="2"/>
      <c r="C656" s="19"/>
      <c r="D656" s="19"/>
      <c r="E656" s="19"/>
      <c r="F656" s="19"/>
      <c r="G656" s="2"/>
      <c r="H656" s="2"/>
      <c r="I656" s="2"/>
      <c r="J656" s="2"/>
      <c r="K656" s="2"/>
      <c r="L656" s="2"/>
    </row>
    <row r="657" spans="1:12" x14ac:dyDescent="0.25">
      <c r="A657" s="2"/>
      <c r="B657" s="2"/>
      <c r="C657" s="19"/>
      <c r="D657" s="19"/>
      <c r="E657" s="19"/>
      <c r="F657" s="19"/>
      <c r="G657" s="2"/>
      <c r="H657" s="2"/>
      <c r="I657" s="2"/>
      <c r="J657" s="2"/>
      <c r="K657" s="2"/>
      <c r="L657" s="2"/>
    </row>
    <row r="658" spans="1:12" x14ac:dyDescent="0.25">
      <c r="A658" s="2"/>
      <c r="B658" s="2"/>
      <c r="C658" s="19"/>
      <c r="D658" s="19"/>
      <c r="E658" s="19"/>
      <c r="F658" s="19"/>
      <c r="G658" s="2"/>
      <c r="H658" s="2"/>
      <c r="I658" s="2"/>
      <c r="J658" s="2"/>
      <c r="K658" s="2"/>
      <c r="L658" s="2"/>
    </row>
    <row r="659" spans="1:12" x14ac:dyDescent="0.25">
      <c r="A659" s="2"/>
      <c r="B659" s="2"/>
      <c r="C659" s="19"/>
      <c r="D659" s="19"/>
      <c r="E659" s="19"/>
      <c r="F659" s="19"/>
      <c r="G659" s="2"/>
      <c r="H659" s="2"/>
      <c r="I659" s="2"/>
      <c r="J659" s="2"/>
      <c r="K659" s="2"/>
      <c r="L659" s="2"/>
    </row>
    <row r="660" spans="1:12" x14ac:dyDescent="0.25">
      <c r="A660" s="2"/>
      <c r="B660" s="2"/>
      <c r="C660" s="19"/>
      <c r="D660" s="19"/>
      <c r="E660" s="19"/>
      <c r="F660" s="19"/>
      <c r="G660" s="2"/>
      <c r="H660" s="2"/>
      <c r="I660" s="2"/>
      <c r="J660" s="2"/>
      <c r="K660" s="2"/>
      <c r="L660" s="2"/>
    </row>
    <row r="661" spans="1:12" x14ac:dyDescent="0.25">
      <c r="A661" s="2"/>
      <c r="B661" s="2"/>
      <c r="C661" s="19"/>
      <c r="D661" s="19"/>
      <c r="E661" s="19"/>
      <c r="F661" s="19"/>
      <c r="G661" s="2"/>
      <c r="H661" s="2"/>
      <c r="I661" s="2"/>
      <c r="J661" s="2"/>
      <c r="K661" s="2"/>
      <c r="L661" s="2"/>
    </row>
    <row r="662" spans="1:12" x14ac:dyDescent="0.25">
      <c r="A662" s="2"/>
      <c r="B662" s="2"/>
      <c r="C662" s="19"/>
      <c r="D662" s="19"/>
      <c r="E662" s="19"/>
      <c r="F662" s="19"/>
      <c r="G662" s="2"/>
      <c r="H662" s="2"/>
      <c r="I662" s="2"/>
      <c r="J662" s="2"/>
      <c r="K662" s="2"/>
      <c r="L662" s="2"/>
    </row>
    <row r="663" spans="1:12" x14ac:dyDescent="0.25">
      <c r="A663" s="2"/>
      <c r="B663" s="2"/>
      <c r="C663" s="19"/>
      <c r="D663" s="19"/>
      <c r="E663" s="19"/>
      <c r="F663" s="19"/>
      <c r="G663" s="2"/>
      <c r="H663" s="2"/>
      <c r="I663" s="2"/>
      <c r="J663" s="2"/>
      <c r="K663" s="2"/>
      <c r="L663" s="2"/>
    </row>
    <row r="664" spans="1:12" x14ac:dyDescent="0.25">
      <c r="A664" s="2"/>
      <c r="B664" s="2"/>
      <c r="C664" s="19"/>
      <c r="D664" s="19"/>
      <c r="E664" s="19"/>
      <c r="F664" s="19"/>
      <c r="G664" s="2"/>
      <c r="H664" s="2"/>
      <c r="I664" s="2"/>
      <c r="J664" s="2"/>
      <c r="K664" s="2"/>
      <c r="L664" s="2"/>
    </row>
    <row r="665" spans="1:12" x14ac:dyDescent="0.25">
      <c r="A665" s="2"/>
      <c r="B665" s="2"/>
      <c r="C665" s="19"/>
      <c r="D665" s="19"/>
      <c r="E665" s="19"/>
      <c r="F665" s="19"/>
      <c r="G665" s="2"/>
      <c r="H665" s="2"/>
      <c r="I665" s="2"/>
      <c r="J665" s="2"/>
      <c r="K665" s="2"/>
      <c r="L665" s="2"/>
    </row>
    <row r="666" spans="1:12" x14ac:dyDescent="0.25">
      <c r="A666" s="2"/>
      <c r="B666" s="2"/>
      <c r="C666" s="19"/>
      <c r="D666" s="19"/>
      <c r="E666" s="19"/>
      <c r="F666" s="19"/>
      <c r="G666" s="2"/>
      <c r="H666" s="2"/>
      <c r="I666" s="2"/>
      <c r="J666" s="2"/>
      <c r="K666" s="2"/>
      <c r="L666" s="2"/>
    </row>
    <row r="667" spans="1:12" x14ac:dyDescent="0.25">
      <c r="A667" s="2"/>
      <c r="B667" s="2"/>
      <c r="C667" s="19"/>
      <c r="D667" s="19"/>
      <c r="E667" s="19"/>
      <c r="F667" s="19"/>
      <c r="G667" s="2"/>
      <c r="H667" s="2"/>
      <c r="I667" s="2"/>
      <c r="J667" s="2"/>
      <c r="K667" s="2"/>
      <c r="L667" s="2"/>
    </row>
    <row r="668" spans="1:12" x14ac:dyDescent="0.25">
      <c r="A668" s="2"/>
      <c r="B668" s="2"/>
      <c r="C668" s="19"/>
      <c r="D668" s="19"/>
      <c r="E668" s="19"/>
      <c r="F668" s="19"/>
      <c r="G668" s="2"/>
      <c r="H668" s="2"/>
      <c r="I668" s="2"/>
      <c r="J668" s="2"/>
      <c r="K668" s="2"/>
      <c r="L668" s="2"/>
    </row>
    <row r="669" spans="1:12" x14ac:dyDescent="0.25">
      <c r="A669" s="2"/>
      <c r="B669" s="2"/>
      <c r="C669" s="19"/>
      <c r="D669" s="19"/>
      <c r="E669" s="19"/>
      <c r="F669" s="19"/>
      <c r="G669" s="2"/>
      <c r="H669" s="2"/>
      <c r="I669" s="2"/>
      <c r="J669" s="2"/>
      <c r="K669" s="2"/>
      <c r="L669" s="2"/>
    </row>
    <row r="670" spans="1:12" x14ac:dyDescent="0.25">
      <c r="A670" s="2"/>
      <c r="B670" s="2"/>
      <c r="C670" s="19"/>
      <c r="D670" s="19"/>
      <c r="E670" s="19"/>
      <c r="F670" s="19"/>
      <c r="G670" s="2"/>
      <c r="H670" s="2"/>
      <c r="I670" s="2"/>
      <c r="J670" s="2"/>
      <c r="K670" s="2"/>
      <c r="L670" s="2"/>
    </row>
    <row r="671" spans="1:12" x14ac:dyDescent="0.25">
      <c r="A671" s="2"/>
      <c r="B671" s="2"/>
      <c r="C671" s="19"/>
      <c r="D671" s="19"/>
      <c r="E671" s="19"/>
      <c r="F671" s="19"/>
      <c r="G671" s="2"/>
      <c r="H671" s="2"/>
      <c r="I671" s="2"/>
      <c r="J671" s="2"/>
      <c r="K671" s="2"/>
      <c r="L671" s="2"/>
    </row>
    <row r="672" spans="1:12" x14ac:dyDescent="0.25">
      <c r="A672" s="2"/>
      <c r="B672" s="2"/>
      <c r="C672" s="19"/>
      <c r="D672" s="19"/>
      <c r="E672" s="19"/>
      <c r="F672" s="19"/>
      <c r="G672" s="2"/>
      <c r="H672" s="2"/>
      <c r="I672" s="2"/>
      <c r="J672" s="2"/>
      <c r="K672" s="2"/>
      <c r="L672" s="2"/>
    </row>
    <row r="673" spans="1:12" x14ac:dyDescent="0.25">
      <c r="A673" s="2"/>
      <c r="B673" s="2"/>
      <c r="C673" s="19"/>
      <c r="D673" s="19"/>
      <c r="E673" s="19"/>
      <c r="F673" s="19"/>
      <c r="G673" s="2"/>
      <c r="H673" s="2"/>
      <c r="I673" s="2"/>
      <c r="J673" s="2"/>
      <c r="K673" s="2"/>
      <c r="L673" s="2"/>
    </row>
    <row r="674" spans="1:12" x14ac:dyDescent="0.25">
      <c r="A674" s="2"/>
      <c r="B674" s="2"/>
      <c r="C674" s="19"/>
      <c r="D674" s="19"/>
      <c r="E674" s="19"/>
      <c r="F674" s="19"/>
      <c r="G674" s="2"/>
      <c r="H674" s="2"/>
      <c r="I674" s="2"/>
      <c r="J674" s="2"/>
      <c r="K674" s="2"/>
      <c r="L674" s="2"/>
    </row>
    <row r="675" spans="1:12" x14ac:dyDescent="0.25">
      <c r="A675" s="2"/>
      <c r="B675" s="2"/>
      <c r="C675" s="19"/>
      <c r="D675" s="19"/>
      <c r="E675" s="19"/>
      <c r="F675" s="19"/>
      <c r="G675" s="2"/>
      <c r="H675" s="2"/>
      <c r="I675" s="2"/>
      <c r="J675" s="2"/>
      <c r="K675" s="2"/>
      <c r="L675" s="2"/>
    </row>
    <row r="676" spans="1:12" x14ac:dyDescent="0.25">
      <c r="A676" s="2"/>
      <c r="B676" s="2"/>
      <c r="C676" s="19"/>
      <c r="D676" s="19"/>
      <c r="E676" s="19"/>
      <c r="F676" s="19"/>
      <c r="G676" s="2"/>
      <c r="H676" s="2"/>
      <c r="I676" s="2"/>
      <c r="J676" s="2"/>
      <c r="K676" s="2"/>
      <c r="L676" s="2"/>
    </row>
    <row r="677" spans="1:12" x14ac:dyDescent="0.25">
      <c r="A677" s="2"/>
      <c r="B677" s="2"/>
      <c r="C677" s="19"/>
      <c r="D677" s="19"/>
      <c r="E677" s="19"/>
      <c r="F677" s="19"/>
      <c r="G677" s="2"/>
      <c r="H677" s="2"/>
      <c r="I677" s="2"/>
      <c r="J677" s="2"/>
      <c r="K677" s="2"/>
      <c r="L677" s="2"/>
    </row>
    <row r="678" spans="1:12" x14ac:dyDescent="0.25">
      <c r="A678" s="2"/>
      <c r="B678" s="2"/>
      <c r="C678" s="19"/>
      <c r="D678" s="19"/>
      <c r="E678" s="19"/>
      <c r="F678" s="19"/>
      <c r="G678" s="2"/>
      <c r="H678" s="2"/>
      <c r="I678" s="2"/>
      <c r="J678" s="2"/>
      <c r="K678" s="2"/>
      <c r="L678" s="2"/>
    </row>
    <row r="679" spans="1:12" x14ac:dyDescent="0.25">
      <c r="A679" s="2"/>
      <c r="B679" s="2"/>
      <c r="C679" s="19"/>
      <c r="D679" s="19"/>
      <c r="E679" s="19"/>
      <c r="F679" s="19"/>
      <c r="G679" s="2"/>
      <c r="H679" s="2"/>
      <c r="I679" s="2"/>
      <c r="J679" s="2"/>
      <c r="K679" s="2"/>
      <c r="L679" s="2"/>
    </row>
    <row r="680" spans="1:12" x14ac:dyDescent="0.25">
      <c r="A680" s="2"/>
      <c r="B680" s="2"/>
      <c r="C680" s="19"/>
      <c r="D680" s="19"/>
      <c r="E680" s="19"/>
      <c r="F680" s="19"/>
      <c r="G680" s="2"/>
      <c r="H680" s="2"/>
      <c r="I680" s="2"/>
      <c r="J680" s="2"/>
      <c r="K680" s="2"/>
      <c r="L680" s="2"/>
    </row>
    <row r="681" spans="1:12" x14ac:dyDescent="0.25">
      <c r="A681" s="2"/>
      <c r="B681" s="2"/>
      <c r="C681" s="19"/>
      <c r="D681" s="19"/>
      <c r="E681" s="19"/>
      <c r="F681" s="19"/>
      <c r="G681" s="2"/>
      <c r="H681" s="2"/>
      <c r="I681" s="2"/>
      <c r="J681" s="2"/>
      <c r="K681" s="2"/>
      <c r="L681" s="2"/>
    </row>
    <row r="682" spans="1:12" x14ac:dyDescent="0.25">
      <c r="A682" s="2"/>
      <c r="B682" s="2"/>
      <c r="C682" s="19"/>
      <c r="D682" s="19"/>
      <c r="E682" s="19"/>
      <c r="F682" s="19"/>
      <c r="G682" s="2"/>
      <c r="H682" s="2"/>
      <c r="I682" s="2"/>
      <c r="J682" s="2"/>
      <c r="K682" s="2"/>
      <c r="L682" s="2"/>
    </row>
    <row r="683" spans="1:12" x14ac:dyDescent="0.25">
      <c r="A683" s="2"/>
      <c r="B683" s="2"/>
      <c r="C683" s="19"/>
      <c r="D683" s="19"/>
      <c r="E683" s="19"/>
      <c r="F683" s="19"/>
      <c r="G683" s="2"/>
      <c r="H683" s="2"/>
      <c r="I683" s="2"/>
      <c r="J683" s="2"/>
      <c r="K683" s="2"/>
      <c r="L683" s="2"/>
    </row>
    <row r="684" spans="1:12" x14ac:dyDescent="0.25">
      <c r="A684" s="2"/>
      <c r="B684" s="2"/>
      <c r="C684" s="19"/>
      <c r="D684" s="19"/>
      <c r="E684" s="19"/>
      <c r="F684" s="19"/>
      <c r="G684" s="2"/>
      <c r="H684" s="2"/>
      <c r="I684" s="2"/>
      <c r="J684" s="2"/>
      <c r="K684" s="2"/>
      <c r="L684" s="2"/>
    </row>
    <row r="685" spans="1:12" x14ac:dyDescent="0.25">
      <c r="A685" s="2"/>
      <c r="B685" s="2"/>
      <c r="C685" s="19"/>
      <c r="D685" s="19"/>
      <c r="E685" s="19"/>
      <c r="F685" s="19"/>
      <c r="G685" s="2"/>
      <c r="H685" s="2"/>
      <c r="I685" s="2"/>
      <c r="J685" s="2"/>
      <c r="K685" s="2"/>
      <c r="L685" s="2"/>
    </row>
    <row r="686" spans="1:12" x14ac:dyDescent="0.25">
      <c r="A686" s="2"/>
      <c r="B686" s="2"/>
      <c r="C686" s="19"/>
      <c r="D686" s="19"/>
      <c r="E686" s="19"/>
      <c r="F686" s="19"/>
      <c r="G686" s="2"/>
      <c r="H686" s="2"/>
      <c r="I686" s="2"/>
      <c r="J686" s="2"/>
      <c r="K686" s="2"/>
      <c r="L686" s="2"/>
    </row>
    <row r="687" spans="1:12" x14ac:dyDescent="0.25">
      <c r="A687" s="2"/>
      <c r="B687" s="2"/>
      <c r="C687" s="19"/>
      <c r="D687" s="19"/>
      <c r="E687" s="19"/>
      <c r="F687" s="19"/>
      <c r="G687" s="2"/>
      <c r="H687" s="2"/>
      <c r="I687" s="2"/>
      <c r="J687" s="2"/>
      <c r="K687" s="2"/>
      <c r="L687" s="2"/>
    </row>
    <row r="688" spans="1:12" x14ac:dyDescent="0.25">
      <c r="A688" s="2"/>
      <c r="B688" s="2"/>
      <c r="C688" s="19"/>
      <c r="D688" s="19"/>
      <c r="E688" s="19"/>
      <c r="F688" s="19"/>
      <c r="G688" s="2"/>
      <c r="H688" s="2"/>
      <c r="I688" s="2"/>
      <c r="J688" s="2"/>
      <c r="K688" s="2"/>
      <c r="L688" s="2"/>
    </row>
    <row r="689" spans="1:12" x14ac:dyDescent="0.25">
      <c r="A689" s="2"/>
      <c r="B689" s="2"/>
      <c r="C689" s="19"/>
      <c r="D689" s="19"/>
      <c r="E689" s="19"/>
      <c r="F689" s="19"/>
      <c r="G689" s="2"/>
      <c r="H689" s="2"/>
      <c r="I689" s="2"/>
      <c r="J689" s="2"/>
      <c r="K689" s="2"/>
      <c r="L689" s="2"/>
    </row>
    <row r="690" spans="1:12" x14ac:dyDescent="0.25">
      <c r="A690" s="2"/>
      <c r="B690" s="2"/>
      <c r="C690" s="19"/>
      <c r="D690" s="19"/>
      <c r="E690" s="19"/>
      <c r="F690" s="19"/>
      <c r="G690" s="2"/>
      <c r="H690" s="2"/>
      <c r="I690" s="2"/>
      <c r="J690" s="2"/>
      <c r="K690" s="2"/>
      <c r="L690" s="2"/>
    </row>
    <row r="691" spans="1:12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</row>
    <row r="692" spans="1:12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</row>
    <row r="693" spans="1:12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</row>
    <row r="694" spans="1:12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</row>
    <row r="695" spans="1:12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</row>
    <row r="696" spans="1:12" x14ac:dyDescent="0.25">
      <c r="A696" s="12"/>
      <c r="B696" s="2"/>
      <c r="C696" s="2"/>
      <c r="D696" s="2"/>
      <c r="E696" s="2"/>
      <c r="F696" s="2"/>
      <c r="G696" s="12"/>
      <c r="H696" s="2"/>
      <c r="I696" s="2"/>
      <c r="J696" s="2"/>
      <c r="K696" s="2"/>
      <c r="L696" s="2"/>
    </row>
    <row r="697" spans="1:12" x14ac:dyDescent="0.25">
      <c r="A697" s="12"/>
      <c r="B697" s="2"/>
      <c r="C697" s="2"/>
      <c r="D697" s="2"/>
      <c r="E697" s="2"/>
      <c r="F697" s="2"/>
      <c r="G697" s="12"/>
      <c r="H697" s="2"/>
      <c r="I697" s="2"/>
      <c r="J697" s="2"/>
      <c r="K697" s="2"/>
      <c r="L697" s="2"/>
    </row>
    <row r="698" spans="1:12" x14ac:dyDescent="0.25">
      <c r="A698" s="12"/>
      <c r="B698" s="2"/>
      <c r="C698" s="2"/>
      <c r="D698" s="2"/>
      <c r="E698" s="2"/>
      <c r="F698" s="2"/>
      <c r="G698" s="12"/>
      <c r="H698" s="2"/>
      <c r="I698" s="2"/>
      <c r="J698" s="2"/>
      <c r="K698" s="2"/>
      <c r="L698" s="2"/>
    </row>
    <row r="699" spans="1:12" x14ac:dyDescent="0.25">
      <c r="A699" s="12"/>
      <c r="B699" s="2"/>
      <c r="C699" s="2"/>
      <c r="D699" s="2"/>
      <c r="E699" s="2"/>
      <c r="F699" s="2"/>
      <c r="G699" s="12"/>
      <c r="H699" s="2"/>
      <c r="I699" s="2"/>
      <c r="J699" s="2"/>
      <c r="K699" s="2"/>
      <c r="L699" s="2"/>
    </row>
    <row r="700" spans="1:12" x14ac:dyDescent="0.25">
      <c r="A700" s="12"/>
      <c r="B700" s="2"/>
      <c r="C700" s="2"/>
      <c r="D700" s="2"/>
      <c r="E700" s="2"/>
      <c r="F700" s="2"/>
      <c r="G700" s="12"/>
      <c r="H700" s="2"/>
      <c r="I700" s="2"/>
      <c r="J700" s="2"/>
      <c r="K700" s="2"/>
      <c r="L700" s="2"/>
    </row>
    <row r="701" spans="1:12" x14ac:dyDescent="0.25">
      <c r="A701" s="12"/>
      <c r="B701" s="2"/>
      <c r="C701" s="2"/>
      <c r="D701" s="2"/>
      <c r="E701" s="2"/>
      <c r="F701" s="2"/>
      <c r="G701" s="12"/>
      <c r="H701" s="2"/>
      <c r="I701" s="2"/>
      <c r="J701" s="2"/>
      <c r="K701" s="2"/>
      <c r="L701" s="2"/>
    </row>
    <row r="702" spans="1:12" x14ac:dyDescent="0.25">
      <c r="A702" s="12"/>
      <c r="B702" s="2"/>
      <c r="C702" s="2"/>
      <c r="D702" s="2"/>
      <c r="E702" s="2"/>
      <c r="F702" s="2"/>
      <c r="G702" s="12"/>
      <c r="H702" s="2"/>
      <c r="I702" s="2"/>
      <c r="J702" s="2"/>
      <c r="K702" s="2"/>
      <c r="L702" s="2"/>
    </row>
    <row r="703" spans="1:12" x14ac:dyDescent="0.25">
      <c r="A703" s="12"/>
      <c r="B703" s="2"/>
      <c r="C703" s="2"/>
      <c r="D703" s="2"/>
      <c r="E703" s="2"/>
      <c r="F703" s="2"/>
      <c r="G703" s="12"/>
      <c r="H703" s="2"/>
      <c r="I703" s="2"/>
      <c r="J703" s="2"/>
      <c r="K703" s="2"/>
      <c r="L703" s="2"/>
    </row>
    <row r="704" spans="1:12" x14ac:dyDescent="0.25">
      <c r="A704" s="12"/>
      <c r="B704" s="2"/>
      <c r="C704" s="2"/>
      <c r="D704" s="2"/>
      <c r="E704" s="2"/>
      <c r="F704" s="2"/>
      <c r="G704" s="12"/>
      <c r="H704" s="2"/>
      <c r="I704" s="2"/>
      <c r="J704" s="2"/>
      <c r="K704" s="2"/>
      <c r="L704" s="2"/>
    </row>
    <row r="705" spans="1:12" x14ac:dyDescent="0.25">
      <c r="A705" s="12"/>
      <c r="B705" s="2"/>
      <c r="C705" s="2"/>
      <c r="D705" s="2"/>
      <c r="E705" s="2"/>
      <c r="F705" s="2"/>
      <c r="G705" s="12"/>
      <c r="H705" s="2"/>
      <c r="I705" s="2"/>
      <c r="J705" s="2"/>
      <c r="K705" s="2"/>
      <c r="L705" s="2"/>
    </row>
    <row r="706" spans="1:12" x14ac:dyDescent="0.25">
      <c r="A706" s="12"/>
      <c r="B706" s="2"/>
      <c r="C706" s="2"/>
      <c r="D706" s="2"/>
      <c r="E706" s="2"/>
      <c r="F706" s="2"/>
      <c r="G706" s="12"/>
      <c r="H706" s="2"/>
      <c r="I706" s="2"/>
      <c r="J706" s="2"/>
      <c r="K706" s="2"/>
      <c r="L706" s="2"/>
    </row>
    <row r="707" spans="1:12" x14ac:dyDescent="0.25">
      <c r="A707" s="12"/>
      <c r="B707" s="2"/>
      <c r="C707" s="2"/>
      <c r="D707" s="2"/>
      <c r="E707" s="2"/>
      <c r="F707" s="2"/>
      <c r="G707" s="12"/>
      <c r="H707" s="2"/>
      <c r="I707" s="2"/>
      <c r="J707" s="2"/>
      <c r="K707" s="2"/>
      <c r="L707" s="2"/>
    </row>
    <row r="708" spans="1:12" x14ac:dyDescent="0.25">
      <c r="A708" s="12"/>
      <c r="B708" s="2"/>
      <c r="C708" s="2"/>
      <c r="D708" s="2"/>
      <c r="E708" s="2"/>
      <c r="F708" s="2"/>
      <c r="G708" s="12"/>
      <c r="H708" s="2"/>
      <c r="I708" s="2"/>
      <c r="J708" s="2"/>
      <c r="K708" s="2"/>
      <c r="L708" s="2"/>
    </row>
    <row r="709" spans="1:12" x14ac:dyDescent="0.25">
      <c r="A709" s="12"/>
      <c r="B709" s="2"/>
      <c r="C709" s="2"/>
      <c r="D709" s="2"/>
      <c r="E709" s="2"/>
      <c r="F709" s="2"/>
      <c r="G709" s="12"/>
      <c r="H709" s="2"/>
      <c r="I709" s="2"/>
      <c r="J709" s="2"/>
      <c r="K709" s="2"/>
      <c r="L709" s="2"/>
    </row>
    <row r="710" spans="1:12" x14ac:dyDescent="0.25">
      <c r="A710" s="12"/>
      <c r="B710" s="2"/>
      <c r="C710" s="2"/>
      <c r="D710" s="2"/>
      <c r="E710" s="2"/>
      <c r="F710" s="2"/>
      <c r="G710" s="12"/>
      <c r="H710" s="2"/>
      <c r="I710" s="2"/>
      <c r="J710" s="2"/>
      <c r="K710" s="2"/>
      <c r="L710" s="2"/>
    </row>
    <row r="711" spans="1:12" x14ac:dyDescent="0.25">
      <c r="A711" s="12"/>
      <c r="B711" s="2"/>
      <c r="C711" s="2"/>
      <c r="D711" s="2"/>
      <c r="E711" s="2"/>
      <c r="F711" s="2"/>
      <c r="G711" s="12"/>
      <c r="H711" s="2"/>
      <c r="I711" s="2"/>
      <c r="J711" s="2"/>
      <c r="K711" s="2"/>
      <c r="L711" s="2"/>
    </row>
    <row r="712" spans="1:12" x14ac:dyDescent="0.25">
      <c r="A712" s="12"/>
      <c r="B712" s="2"/>
      <c r="C712" s="2"/>
      <c r="D712" s="2"/>
      <c r="E712" s="2"/>
      <c r="F712" s="2"/>
      <c r="G712" s="12"/>
      <c r="H712" s="2"/>
      <c r="I712" s="2"/>
      <c r="J712" s="2"/>
      <c r="K712" s="2"/>
      <c r="L712" s="2"/>
    </row>
    <row r="713" spans="1:12" x14ac:dyDescent="0.25">
      <c r="A713" s="12"/>
      <c r="B713" s="2"/>
      <c r="C713" s="2"/>
      <c r="D713" s="2"/>
      <c r="E713" s="2"/>
      <c r="F713" s="2"/>
      <c r="G713" s="12"/>
      <c r="H713" s="2"/>
      <c r="I713" s="2"/>
      <c r="J713" s="2"/>
      <c r="K713" s="2"/>
      <c r="L713" s="2"/>
    </row>
    <row r="714" spans="1:12" x14ac:dyDescent="0.25">
      <c r="A714" s="12"/>
      <c r="B714" s="2"/>
      <c r="C714" s="2"/>
      <c r="D714" s="2"/>
      <c r="E714" s="2"/>
      <c r="F714" s="2"/>
      <c r="G714" s="12"/>
      <c r="H714" s="2"/>
      <c r="I714" s="2"/>
      <c r="J714" s="2"/>
      <c r="K714" s="2"/>
      <c r="L714" s="2"/>
    </row>
    <row r="715" spans="1:12" x14ac:dyDescent="0.25">
      <c r="A715" s="12"/>
      <c r="B715" s="2"/>
      <c r="C715" s="2"/>
      <c r="D715" s="2"/>
      <c r="E715" s="2"/>
      <c r="F715" s="2"/>
      <c r="G715" s="12"/>
      <c r="H715" s="2"/>
      <c r="I715" s="2"/>
      <c r="J715" s="2"/>
      <c r="K715" s="2"/>
      <c r="L715" s="2"/>
    </row>
    <row r="716" spans="1:12" x14ac:dyDescent="0.25">
      <c r="A716" s="12"/>
      <c r="B716" s="2"/>
      <c r="C716" s="2"/>
      <c r="D716" s="2"/>
      <c r="E716" s="2"/>
      <c r="F716" s="2"/>
      <c r="G716" s="12"/>
      <c r="H716" s="2"/>
      <c r="I716" s="2"/>
      <c r="J716" s="2"/>
      <c r="K716" s="2"/>
      <c r="L716" s="2"/>
    </row>
    <row r="717" spans="1:12" x14ac:dyDescent="0.25">
      <c r="A717" s="12"/>
      <c r="B717" s="2"/>
      <c r="C717" s="2"/>
      <c r="D717" s="2"/>
      <c r="E717" s="2"/>
      <c r="F717" s="2"/>
      <c r="G717" s="12"/>
      <c r="H717" s="2"/>
      <c r="I717" s="2"/>
      <c r="J717" s="2"/>
      <c r="K717" s="2"/>
      <c r="L717" s="2"/>
    </row>
    <row r="718" spans="1:12" x14ac:dyDescent="0.25">
      <c r="A718" s="12"/>
      <c r="B718" s="2"/>
      <c r="C718" s="2"/>
      <c r="D718" s="2"/>
      <c r="E718" s="2"/>
      <c r="F718" s="2"/>
      <c r="G718" s="12"/>
      <c r="H718" s="2"/>
      <c r="I718" s="2"/>
      <c r="J718" s="2"/>
      <c r="K718" s="2"/>
      <c r="L718" s="2"/>
    </row>
    <row r="719" spans="1:12" x14ac:dyDescent="0.25">
      <c r="A719" s="12"/>
      <c r="B719" s="2"/>
      <c r="C719" s="2"/>
      <c r="D719" s="2"/>
      <c r="E719" s="2"/>
      <c r="F719" s="2"/>
      <c r="G719" s="12"/>
      <c r="H719" s="2"/>
      <c r="I719" s="2"/>
      <c r="J719" s="2"/>
      <c r="K719" s="2"/>
      <c r="L719" s="2"/>
    </row>
    <row r="720" spans="1:12" x14ac:dyDescent="0.25">
      <c r="A720" s="12"/>
      <c r="B720" s="2"/>
      <c r="C720" s="2"/>
      <c r="D720" s="2"/>
      <c r="E720" s="2"/>
      <c r="F720" s="2"/>
      <c r="G720" s="12"/>
      <c r="H720" s="2"/>
      <c r="I720" s="2"/>
      <c r="J720" s="2"/>
      <c r="K720" s="2"/>
      <c r="L720" s="2"/>
    </row>
    <row r="721" spans="1:12" x14ac:dyDescent="0.25">
      <c r="A721" s="12"/>
      <c r="B721" s="2"/>
      <c r="C721" s="2"/>
      <c r="D721" s="2"/>
      <c r="E721" s="2"/>
      <c r="F721" s="2"/>
      <c r="G721" s="12"/>
      <c r="H721" s="2"/>
      <c r="I721" s="2"/>
      <c r="J721" s="2"/>
      <c r="K721" s="2"/>
      <c r="L721" s="2"/>
    </row>
    <row r="722" spans="1:12" x14ac:dyDescent="0.25">
      <c r="A722" s="12"/>
      <c r="B722" s="2"/>
      <c r="C722" s="2"/>
      <c r="D722" s="2"/>
      <c r="E722" s="2"/>
      <c r="F722" s="2"/>
      <c r="G722" s="12"/>
      <c r="H722" s="2"/>
      <c r="I722" s="2"/>
      <c r="J722" s="2"/>
      <c r="K722" s="2"/>
      <c r="L722" s="2"/>
    </row>
    <row r="723" spans="1:12" x14ac:dyDescent="0.25">
      <c r="A723" s="12"/>
      <c r="B723" s="2"/>
      <c r="C723" s="2"/>
      <c r="D723" s="2"/>
      <c r="E723" s="2"/>
      <c r="F723" s="2"/>
      <c r="G723" s="12"/>
      <c r="H723" s="2"/>
      <c r="I723" s="2"/>
      <c r="J723" s="2"/>
      <c r="K723" s="2"/>
      <c r="L723" s="2"/>
    </row>
    <row r="724" spans="1:12" x14ac:dyDescent="0.25">
      <c r="A724" s="12"/>
      <c r="B724" s="2"/>
      <c r="C724" s="2"/>
      <c r="D724" s="2"/>
      <c r="E724" s="2"/>
      <c r="F724" s="2"/>
      <c r="G724" s="12"/>
      <c r="H724" s="2"/>
      <c r="I724" s="2"/>
      <c r="J724" s="2"/>
      <c r="K724" s="2"/>
      <c r="L724" s="2"/>
    </row>
    <row r="725" spans="1:12" x14ac:dyDescent="0.25">
      <c r="A725" s="12"/>
      <c r="B725" s="2"/>
      <c r="C725" s="2"/>
      <c r="D725" s="2"/>
      <c r="E725" s="2"/>
      <c r="F725" s="2"/>
      <c r="G725" s="12"/>
      <c r="H725" s="2"/>
      <c r="I725" s="2"/>
      <c r="J725" s="2"/>
      <c r="K725" s="2"/>
      <c r="L725" s="2"/>
    </row>
    <row r="726" spans="1:12" x14ac:dyDescent="0.25">
      <c r="A726" s="12"/>
      <c r="B726" s="2"/>
      <c r="C726" s="2"/>
      <c r="D726" s="2"/>
      <c r="E726" s="2"/>
      <c r="F726" s="2"/>
      <c r="G726" s="12"/>
      <c r="H726" s="2"/>
      <c r="I726" s="2"/>
      <c r="J726" s="2"/>
      <c r="K726" s="2"/>
      <c r="L726" s="2"/>
    </row>
    <row r="727" spans="1:12" x14ac:dyDescent="0.25">
      <c r="A727" s="12"/>
      <c r="B727" s="2"/>
      <c r="C727" s="2"/>
      <c r="D727" s="2"/>
      <c r="E727" s="2"/>
      <c r="F727" s="2"/>
      <c r="G727" s="12"/>
      <c r="H727" s="2"/>
      <c r="I727" s="2"/>
      <c r="J727" s="2"/>
      <c r="K727" s="2"/>
      <c r="L727" s="2"/>
    </row>
    <row r="728" spans="1:12" x14ac:dyDescent="0.25">
      <c r="A728" s="12"/>
      <c r="B728" s="2"/>
      <c r="C728" s="2"/>
      <c r="D728" s="2"/>
      <c r="E728" s="2"/>
      <c r="F728" s="2"/>
      <c r="G728" s="12"/>
      <c r="H728" s="2"/>
      <c r="I728" s="2"/>
      <c r="J728" s="2"/>
      <c r="K728" s="2"/>
      <c r="L728" s="2"/>
    </row>
    <row r="729" spans="1:12" x14ac:dyDescent="0.25">
      <c r="A729" s="12"/>
      <c r="B729" s="2"/>
      <c r="C729" s="2"/>
      <c r="D729" s="2"/>
      <c r="E729" s="2"/>
      <c r="F729" s="2"/>
      <c r="G729" s="12"/>
      <c r="H729" s="2"/>
      <c r="I729" s="2"/>
      <c r="J729" s="2"/>
      <c r="K729" s="2"/>
      <c r="L729" s="2"/>
    </row>
    <row r="730" spans="1:12" x14ac:dyDescent="0.25">
      <c r="A730" s="12"/>
      <c r="B730" s="2"/>
      <c r="C730" s="2"/>
      <c r="D730" s="2"/>
      <c r="E730" s="2"/>
      <c r="F730" s="2"/>
      <c r="G730" s="12"/>
      <c r="H730" s="2"/>
      <c r="I730" s="2"/>
      <c r="J730" s="2"/>
      <c r="K730" s="2"/>
      <c r="L730" s="2"/>
    </row>
    <row r="731" spans="1:12" x14ac:dyDescent="0.25">
      <c r="A731" s="12"/>
      <c r="B731" s="2"/>
      <c r="C731" s="2"/>
      <c r="D731" s="2"/>
      <c r="E731" s="2"/>
      <c r="F731" s="2"/>
      <c r="G731" s="12"/>
      <c r="H731" s="2"/>
      <c r="I731" s="2"/>
      <c r="J731" s="2"/>
      <c r="K731" s="2"/>
      <c r="L731" s="2"/>
    </row>
    <row r="732" spans="1:12" x14ac:dyDescent="0.25">
      <c r="A732" s="12"/>
      <c r="B732" s="2"/>
      <c r="C732" s="2"/>
      <c r="D732" s="2"/>
      <c r="E732" s="2"/>
      <c r="F732" s="2"/>
      <c r="G732" s="12"/>
      <c r="H732" s="2"/>
      <c r="I732" s="2"/>
      <c r="J732" s="2"/>
      <c r="K732" s="2"/>
      <c r="L732" s="2"/>
    </row>
    <row r="733" spans="1:12" x14ac:dyDescent="0.25">
      <c r="A733" s="12"/>
      <c r="B733" s="2"/>
      <c r="C733" s="2"/>
      <c r="D733" s="2"/>
      <c r="E733" s="2"/>
      <c r="F733" s="2"/>
      <c r="G733" s="12"/>
      <c r="H733" s="2"/>
      <c r="I733" s="2"/>
      <c r="J733" s="2"/>
      <c r="K733" s="2"/>
      <c r="L733" s="2"/>
    </row>
    <row r="734" spans="1:12" x14ac:dyDescent="0.25">
      <c r="A734" s="12"/>
      <c r="B734" s="2"/>
      <c r="C734" s="2"/>
      <c r="D734" s="2"/>
      <c r="E734" s="2"/>
      <c r="F734" s="2"/>
      <c r="G734" s="12"/>
      <c r="H734" s="2"/>
      <c r="I734" s="2"/>
      <c r="J734" s="2"/>
      <c r="K734" s="2"/>
      <c r="L734" s="2"/>
    </row>
    <row r="735" spans="1:12" x14ac:dyDescent="0.25">
      <c r="A735" s="12"/>
      <c r="B735" s="2"/>
      <c r="C735" s="2"/>
      <c r="D735" s="2"/>
      <c r="E735" s="2"/>
      <c r="F735" s="2"/>
      <c r="G735" s="12"/>
      <c r="H735" s="2"/>
      <c r="I735" s="2"/>
      <c r="J735" s="2"/>
      <c r="K735" s="2"/>
      <c r="L735" s="2"/>
    </row>
    <row r="736" spans="1:12" x14ac:dyDescent="0.25">
      <c r="A736" s="12"/>
      <c r="B736" s="2"/>
      <c r="C736" s="2"/>
      <c r="D736" s="2"/>
      <c r="E736" s="2"/>
      <c r="F736" s="2"/>
      <c r="G736" s="12"/>
      <c r="H736" s="2"/>
      <c r="I736" s="2"/>
      <c r="J736" s="2"/>
      <c r="K736" s="2"/>
      <c r="L736" s="2"/>
    </row>
    <row r="737" spans="1:12" x14ac:dyDescent="0.25">
      <c r="A737" s="12"/>
      <c r="B737" s="2"/>
      <c r="C737" s="2"/>
      <c r="D737" s="2"/>
      <c r="E737" s="2"/>
      <c r="F737" s="2"/>
      <c r="G737" s="12"/>
      <c r="H737" s="2"/>
      <c r="I737" s="2"/>
      <c r="J737" s="2"/>
      <c r="K737" s="2"/>
      <c r="L737" s="2"/>
    </row>
    <row r="738" spans="1:12" x14ac:dyDescent="0.25">
      <c r="A738" s="12"/>
      <c r="B738" s="2"/>
      <c r="C738" s="2"/>
      <c r="D738" s="2"/>
      <c r="E738" s="2"/>
      <c r="F738" s="2"/>
      <c r="G738" s="12"/>
      <c r="H738" s="2"/>
      <c r="I738" s="2"/>
      <c r="J738" s="2"/>
      <c r="K738" s="2"/>
      <c r="L738" s="2"/>
    </row>
    <row r="739" spans="1:12" x14ac:dyDescent="0.25">
      <c r="A739" s="12"/>
      <c r="B739" s="2"/>
      <c r="C739" s="2"/>
      <c r="D739" s="2"/>
      <c r="E739" s="2"/>
      <c r="F739" s="2"/>
      <c r="G739" s="12"/>
      <c r="H739" s="2"/>
      <c r="I739" s="2"/>
      <c r="J739" s="2"/>
      <c r="K739" s="2"/>
      <c r="L739" s="2"/>
    </row>
    <row r="740" spans="1:12" x14ac:dyDescent="0.25">
      <c r="A740" s="12"/>
      <c r="B740" s="2"/>
      <c r="C740" s="2"/>
      <c r="D740" s="2"/>
      <c r="E740" s="2"/>
      <c r="F740" s="2"/>
      <c r="G740" s="12"/>
      <c r="H740" s="2"/>
      <c r="I740" s="2"/>
      <c r="J740" s="2"/>
      <c r="K740" s="2"/>
      <c r="L740" s="2"/>
    </row>
    <row r="741" spans="1:12" x14ac:dyDescent="0.25">
      <c r="A741" s="12"/>
      <c r="B741" s="2"/>
      <c r="C741" s="15"/>
      <c r="D741" s="6"/>
      <c r="E741" s="6"/>
      <c r="F741" s="14"/>
      <c r="G741" s="12"/>
      <c r="H741" s="2"/>
      <c r="I741" s="2"/>
      <c r="J741" s="2"/>
      <c r="K741" s="2"/>
      <c r="L741" s="2"/>
    </row>
    <row r="742" spans="1:12" x14ac:dyDescent="0.25">
      <c r="A742" s="13"/>
      <c r="F742" s="7"/>
      <c r="G742" s="13"/>
    </row>
    <row r="743" spans="1:12" x14ac:dyDescent="0.25">
      <c r="A743" s="13"/>
      <c r="G743" s="13"/>
    </row>
    <row r="744" spans="1:12" x14ac:dyDescent="0.25">
      <c r="A744" s="13"/>
      <c r="G744" s="13"/>
    </row>
    <row r="745" spans="1:12" x14ac:dyDescent="0.25">
      <c r="A745" s="13"/>
      <c r="G745" s="13"/>
    </row>
    <row r="746" spans="1:12" x14ac:dyDescent="0.25">
      <c r="A746" s="13"/>
      <c r="G746" s="13"/>
    </row>
    <row r="747" spans="1:12" x14ac:dyDescent="0.25">
      <c r="A747" s="13"/>
      <c r="G747" s="13"/>
    </row>
    <row r="748" spans="1:12" x14ac:dyDescent="0.25">
      <c r="A748" s="13"/>
      <c r="G748" s="13"/>
    </row>
    <row r="749" spans="1:12" x14ac:dyDescent="0.25">
      <c r="A749" s="13"/>
      <c r="G749" s="13"/>
    </row>
    <row r="750" spans="1:12" x14ac:dyDescent="0.25">
      <c r="A750" s="13"/>
      <c r="G750" s="13"/>
    </row>
    <row r="751" spans="1:12" x14ac:dyDescent="0.25">
      <c r="A751" s="13"/>
      <c r="G751" s="13"/>
    </row>
    <row r="752" spans="1:12" x14ac:dyDescent="0.25">
      <c r="A752" s="13"/>
      <c r="G752" s="13"/>
    </row>
    <row r="753" spans="1:7" x14ac:dyDescent="0.25">
      <c r="A753" s="13"/>
      <c r="G753" s="13"/>
    </row>
    <row r="754" spans="1:7" x14ac:dyDescent="0.25">
      <c r="A754" s="13"/>
      <c r="G754" s="13"/>
    </row>
    <row r="755" spans="1:7" x14ac:dyDescent="0.25">
      <c r="A755" s="13"/>
      <c r="G755" s="13"/>
    </row>
    <row r="756" spans="1:7" x14ac:dyDescent="0.25">
      <c r="A756" s="13"/>
      <c r="G756" s="13"/>
    </row>
    <row r="757" spans="1:7" x14ac:dyDescent="0.25">
      <c r="A757" s="13"/>
      <c r="G757" s="13"/>
    </row>
    <row r="758" spans="1:7" x14ac:dyDescent="0.25">
      <c r="A758" s="13"/>
      <c r="G758" s="13"/>
    </row>
    <row r="759" spans="1:7" x14ac:dyDescent="0.25">
      <c r="A759" s="13"/>
      <c r="G759" s="13"/>
    </row>
    <row r="760" spans="1:7" x14ac:dyDescent="0.25">
      <c r="A760" s="13"/>
      <c r="G760" s="13"/>
    </row>
    <row r="761" spans="1:7" x14ac:dyDescent="0.25">
      <c r="A761" s="13"/>
      <c r="G761" s="13"/>
    </row>
    <row r="762" spans="1:7" x14ac:dyDescent="0.25">
      <c r="A762" s="13"/>
      <c r="G762" s="13"/>
    </row>
    <row r="763" spans="1:7" x14ac:dyDescent="0.25">
      <c r="A763" s="13"/>
      <c r="G763" s="13"/>
    </row>
    <row r="764" spans="1:7" x14ac:dyDescent="0.25">
      <c r="A764" s="13"/>
      <c r="G764" s="13"/>
    </row>
    <row r="765" spans="1:7" x14ac:dyDescent="0.25">
      <c r="A765" s="13"/>
      <c r="G765" s="13"/>
    </row>
    <row r="766" spans="1:7" x14ac:dyDescent="0.25">
      <c r="A766" s="13"/>
      <c r="G766" s="13"/>
    </row>
    <row r="767" spans="1:7" x14ac:dyDescent="0.25">
      <c r="A767" s="13"/>
      <c r="G767" s="13"/>
    </row>
    <row r="768" spans="1:7" x14ac:dyDescent="0.25">
      <c r="A768" s="13"/>
      <c r="G768" s="13"/>
    </row>
    <row r="769" spans="1:7" x14ac:dyDescent="0.25">
      <c r="A769" s="13"/>
      <c r="G769" s="13"/>
    </row>
    <row r="770" spans="1:7" x14ac:dyDescent="0.25">
      <c r="A770" s="13"/>
      <c r="G770" s="13"/>
    </row>
    <row r="771" spans="1:7" x14ac:dyDescent="0.25">
      <c r="A771" s="13"/>
      <c r="G771" s="13"/>
    </row>
    <row r="772" spans="1:7" x14ac:dyDescent="0.25">
      <c r="A772" s="13"/>
      <c r="G772" s="13"/>
    </row>
    <row r="773" spans="1:7" x14ac:dyDescent="0.25">
      <c r="A773" s="13"/>
      <c r="G773" s="13"/>
    </row>
    <row r="774" spans="1:7" x14ac:dyDescent="0.25">
      <c r="A774" s="13"/>
      <c r="G774" s="13"/>
    </row>
    <row r="775" spans="1:7" x14ac:dyDescent="0.25">
      <c r="A775" s="13"/>
      <c r="G775" s="13"/>
    </row>
    <row r="776" spans="1:7" x14ac:dyDescent="0.25">
      <c r="A776" s="13"/>
      <c r="G776" s="13"/>
    </row>
    <row r="777" spans="1:7" x14ac:dyDescent="0.25">
      <c r="A777" s="13"/>
      <c r="G777" s="13"/>
    </row>
    <row r="778" spans="1:7" x14ac:dyDescent="0.25">
      <c r="A778" s="13"/>
      <c r="G778" s="13"/>
    </row>
    <row r="779" spans="1:7" x14ac:dyDescent="0.25">
      <c r="A779" s="13"/>
      <c r="G779" s="13"/>
    </row>
    <row r="780" spans="1:7" x14ac:dyDescent="0.25">
      <c r="A780" s="13"/>
      <c r="G780" s="13"/>
    </row>
    <row r="781" spans="1:7" x14ac:dyDescent="0.25">
      <c r="A781" s="13"/>
      <c r="G781" s="13"/>
    </row>
    <row r="782" spans="1:7" x14ac:dyDescent="0.25">
      <c r="A782" s="13"/>
      <c r="G782" s="13"/>
    </row>
    <row r="783" spans="1:7" x14ac:dyDescent="0.25">
      <c r="A783" s="13"/>
      <c r="G783" s="13"/>
    </row>
    <row r="784" spans="1:7" x14ac:dyDescent="0.25">
      <c r="A784" s="13"/>
      <c r="G784" s="13"/>
    </row>
    <row r="785" spans="1:7" x14ac:dyDescent="0.25">
      <c r="A785" s="13"/>
      <c r="G785" s="13"/>
    </row>
    <row r="786" spans="1:7" x14ac:dyDescent="0.25">
      <c r="A786" s="13"/>
      <c r="G786" s="13"/>
    </row>
    <row r="787" spans="1:7" x14ac:dyDescent="0.25">
      <c r="A787" s="13"/>
      <c r="G787" s="13"/>
    </row>
    <row r="788" spans="1:7" x14ac:dyDescent="0.25">
      <c r="A788" s="13"/>
      <c r="G788" s="13"/>
    </row>
    <row r="789" spans="1:7" x14ac:dyDescent="0.25">
      <c r="A789" s="13"/>
      <c r="G789" s="13"/>
    </row>
    <row r="790" spans="1:7" x14ac:dyDescent="0.25">
      <c r="A790" s="13"/>
      <c r="G790" s="13"/>
    </row>
    <row r="791" spans="1:7" x14ac:dyDescent="0.25">
      <c r="A791" s="13"/>
      <c r="G791" s="13"/>
    </row>
    <row r="792" spans="1:7" x14ac:dyDescent="0.25">
      <c r="A792" s="13"/>
      <c r="G792" s="13"/>
    </row>
    <row r="793" spans="1:7" x14ac:dyDescent="0.25">
      <c r="A793" s="13"/>
      <c r="G793" s="13"/>
    </row>
    <row r="794" spans="1:7" x14ac:dyDescent="0.25">
      <c r="A794" s="13"/>
      <c r="G794" s="13"/>
    </row>
    <row r="795" spans="1:7" x14ac:dyDescent="0.25">
      <c r="A795" s="13"/>
      <c r="G795" s="13"/>
    </row>
    <row r="796" spans="1:7" x14ac:dyDescent="0.25">
      <c r="A796" s="13"/>
      <c r="G796" s="13"/>
    </row>
    <row r="797" spans="1:7" x14ac:dyDescent="0.25">
      <c r="A797" s="13"/>
      <c r="G797" s="13"/>
    </row>
    <row r="798" spans="1:7" x14ac:dyDescent="0.25">
      <c r="A798" s="13"/>
      <c r="G798" s="13"/>
    </row>
    <row r="799" spans="1:7" x14ac:dyDescent="0.25">
      <c r="A799" s="13"/>
      <c r="G799" s="13"/>
    </row>
    <row r="800" spans="1:7" x14ac:dyDescent="0.25">
      <c r="A800" s="13"/>
      <c r="G800" s="13"/>
    </row>
    <row r="801" spans="1:7" x14ac:dyDescent="0.25">
      <c r="A801" s="13"/>
      <c r="G801" s="13"/>
    </row>
    <row r="802" spans="1:7" x14ac:dyDescent="0.25">
      <c r="A802" s="13"/>
      <c r="G802" s="13"/>
    </row>
    <row r="803" spans="1:7" x14ac:dyDescent="0.25">
      <c r="A803" s="13"/>
      <c r="G803" s="13"/>
    </row>
    <row r="804" spans="1:7" x14ac:dyDescent="0.25">
      <c r="A804" s="13"/>
      <c r="G804" s="13"/>
    </row>
    <row r="805" spans="1:7" x14ac:dyDescent="0.25">
      <c r="A805" s="13"/>
      <c r="G805" s="13"/>
    </row>
    <row r="806" spans="1:7" x14ac:dyDescent="0.25">
      <c r="A806" s="13"/>
      <c r="G806" s="13"/>
    </row>
    <row r="807" spans="1:7" x14ac:dyDescent="0.25">
      <c r="A807" s="13"/>
      <c r="G807" s="13"/>
    </row>
    <row r="808" spans="1:7" x14ac:dyDescent="0.25">
      <c r="A808" s="13"/>
      <c r="G808" s="13"/>
    </row>
    <row r="809" spans="1:7" x14ac:dyDescent="0.25">
      <c r="A809" s="13"/>
      <c r="G809" s="13"/>
    </row>
    <row r="810" spans="1:7" x14ac:dyDescent="0.25">
      <c r="A810" s="13"/>
      <c r="G810" s="13"/>
    </row>
    <row r="811" spans="1:7" x14ac:dyDescent="0.25">
      <c r="A811" s="13"/>
      <c r="G811" s="13"/>
    </row>
    <row r="812" spans="1:7" x14ac:dyDescent="0.25">
      <c r="A812" s="13"/>
      <c r="G812" s="13"/>
    </row>
    <row r="813" spans="1:7" x14ac:dyDescent="0.25">
      <c r="A813" s="13"/>
      <c r="G813" s="13"/>
    </row>
    <row r="814" spans="1:7" x14ac:dyDescent="0.25">
      <c r="A814" s="13"/>
      <c r="G814" s="13"/>
    </row>
    <row r="815" spans="1:7" x14ac:dyDescent="0.25">
      <c r="A815" s="13"/>
      <c r="G815" s="13"/>
    </row>
    <row r="816" spans="1:7" x14ac:dyDescent="0.25">
      <c r="A816" s="13"/>
      <c r="G816" s="13"/>
    </row>
    <row r="817" spans="1:7" x14ac:dyDescent="0.25">
      <c r="A817" s="13"/>
      <c r="G817" s="13"/>
    </row>
    <row r="818" spans="1:7" x14ac:dyDescent="0.25">
      <c r="A818" s="13"/>
      <c r="G818" s="13"/>
    </row>
    <row r="819" spans="1:7" x14ac:dyDescent="0.25">
      <c r="A819" s="13"/>
      <c r="G819" s="13"/>
    </row>
    <row r="820" spans="1:7" x14ac:dyDescent="0.25">
      <c r="A820" s="13"/>
      <c r="G820" s="13"/>
    </row>
    <row r="821" spans="1:7" x14ac:dyDescent="0.25">
      <c r="A821" s="13"/>
      <c r="G821" s="13"/>
    </row>
    <row r="822" spans="1:7" x14ac:dyDescent="0.25">
      <c r="A822" s="13"/>
      <c r="G822" s="13"/>
    </row>
    <row r="823" spans="1:7" x14ac:dyDescent="0.25">
      <c r="A823" s="13"/>
      <c r="G823" s="13"/>
    </row>
    <row r="824" spans="1:7" x14ac:dyDescent="0.25">
      <c r="A824" s="13"/>
      <c r="G824" s="13"/>
    </row>
    <row r="825" spans="1:7" x14ac:dyDescent="0.25">
      <c r="A825" s="13"/>
      <c r="G825" s="13"/>
    </row>
    <row r="826" spans="1:7" x14ac:dyDescent="0.25">
      <c r="A826" s="13"/>
      <c r="G826" s="13"/>
    </row>
    <row r="827" spans="1:7" x14ac:dyDescent="0.25">
      <c r="A827" s="13"/>
      <c r="G827" s="13"/>
    </row>
    <row r="828" spans="1:7" x14ac:dyDescent="0.25">
      <c r="A828" s="13"/>
      <c r="G828" s="13"/>
    </row>
    <row r="829" spans="1:7" x14ac:dyDescent="0.25">
      <c r="A829" s="13"/>
      <c r="G829" s="13"/>
    </row>
    <row r="830" spans="1:7" x14ac:dyDescent="0.25">
      <c r="A830" s="13"/>
      <c r="G830" s="13"/>
    </row>
    <row r="831" spans="1:7" x14ac:dyDescent="0.25">
      <c r="A831" s="13"/>
      <c r="G831" s="13"/>
    </row>
    <row r="832" spans="1:7" x14ac:dyDescent="0.25">
      <c r="A832" s="13"/>
      <c r="G832" s="13"/>
    </row>
    <row r="833" spans="1:7" x14ac:dyDescent="0.25">
      <c r="A833" s="13"/>
      <c r="G833" s="13"/>
    </row>
    <row r="834" spans="1:7" x14ac:dyDescent="0.25">
      <c r="A834" s="13"/>
      <c r="G834" s="13"/>
    </row>
    <row r="835" spans="1:7" x14ac:dyDescent="0.25">
      <c r="A835" s="13"/>
      <c r="G835" s="13"/>
    </row>
    <row r="836" spans="1:7" x14ac:dyDescent="0.25">
      <c r="A836" s="13"/>
      <c r="G836" s="13"/>
    </row>
    <row r="837" spans="1:7" x14ac:dyDescent="0.25">
      <c r="A837" s="13"/>
      <c r="G837" s="13"/>
    </row>
    <row r="838" spans="1:7" x14ac:dyDescent="0.25">
      <c r="A838" s="13"/>
      <c r="G838" s="13"/>
    </row>
    <row r="839" spans="1:7" x14ac:dyDescent="0.25">
      <c r="A839" s="13"/>
      <c r="G839" s="13"/>
    </row>
    <row r="840" spans="1:7" x14ac:dyDescent="0.25">
      <c r="A840" s="13"/>
      <c r="G840" s="13"/>
    </row>
    <row r="841" spans="1:7" x14ac:dyDescent="0.25">
      <c r="A841" s="13"/>
      <c r="G841" s="13"/>
    </row>
    <row r="842" spans="1:7" x14ac:dyDescent="0.25">
      <c r="A842" s="13"/>
      <c r="G842" s="13"/>
    </row>
    <row r="843" spans="1:7" x14ac:dyDescent="0.25">
      <c r="A843" s="13"/>
      <c r="G843" s="13"/>
    </row>
    <row r="844" spans="1:7" x14ac:dyDescent="0.25">
      <c r="A844" s="13"/>
      <c r="G844" s="13"/>
    </row>
    <row r="845" spans="1:7" x14ac:dyDescent="0.25">
      <c r="A845" s="13"/>
      <c r="G845" s="13"/>
    </row>
    <row r="846" spans="1:7" x14ac:dyDescent="0.25">
      <c r="A846" s="13"/>
      <c r="G846" s="13"/>
    </row>
    <row r="847" spans="1:7" x14ac:dyDescent="0.25">
      <c r="A847" s="13"/>
      <c r="G847" s="13"/>
    </row>
    <row r="848" spans="1:7" x14ac:dyDescent="0.25">
      <c r="A848" s="13"/>
      <c r="G848" s="13"/>
    </row>
    <row r="849" spans="1:7" x14ac:dyDescent="0.25">
      <c r="A849" s="13"/>
      <c r="G849" s="13"/>
    </row>
    <row r="850" spans="1:7" x14ac:dyDescent="0.25">
      <c r="A850" s="13"/>
      <c r="G850" s="13"/>
    </row>
    <row r="851" spans="1:7" x14ac:dyDescent="0.25">
      <c r="A851" s="13"/>
      <c r="G851" s="13"/>
    </row>
    <row r="852" spans="1:7" x14ac:dyDescent="0.25">
      <c r="A852" s="13"/>
      <c r="G852" s="13"/>
    </row>
    <row r="853" spans="1:7" x14ac:dyDescent="0.25">
      <c r="A853" s="13"/>
      <c r="G853" s="13"/>
    </row>
    <row r="854" spans="1:7" x14ac:dyDescent="0.25">
      <c r="A854" s="13"/>
      <c r="G854" s="13"/>
    </row>
    <row r="855" spans="1:7" x14ac:dyDescent="0.25">
      <c r="A855" s="13"/>
      <c r="G855" s="13"/>
    </row>
    <row r="856" spans="1:7" x14ac:dyDescent="0.25">
      <c r="A856" s="13"/>
      <c r="G856" s="13"/>
    </row>
    <row r="857" spans="1:7" x14ac:dyDescent="0.25">
      <c r="A857" s="13"/>
      <c r="G857" s="13"/>
    </row>
    <row r="858" spans="1:7" x14ac:dyDescent="0.25">
      <c r="A858" s="13"/>
      <c r="G858" s="13"/>
    </row>
    <row r="859" spans="1:7" x14ac:dyDescent="0.25">
      <c r="A859" s="13"/>
      <c r="G859" s="13"/>
    </row>
    <row r="860" spans="1:7" x14ac:dyDescent="0.25">
      <c r="A860" s="13"/>
      <c r="G860" s="13"/>
    </row>
    <row r="861" spans="1:7" x14ac:dyDescent="0.25">
      <c r="A861" s="13"/>
      <c r="G861" s="13"/>
    </row>
    <row r="862" spans="1:7" x14ac:dyDescent="0.25">
      <c r="A862" s="13"/>
      <c r="G862" s="13"/>
    </row>
    <row r="863" spans="1:7" x14ac:dyDescent="0.25">
      <c r="A863" s="13"/>
      <c r="G863" s="13"/>
    </row>
    <row r="864" spans="1:7" x14ac:dyDescent="0.25">
      <c r="A864" s="13"/>
      <c r="G864" s="13"/>
    </row>
    <row r="865" spans="1:7" x14ac:dyDescent="0.25">
      <c r="A865" s="13"/>
      <c r="G865" s="13"/>
    </row>
    <row r="866" spans="1:7" x14ac:dyDescent="0.25">
      <c r="A866" s="13"/>
      <c r="G866" s="13"/>
    </row>
    <row r="867" spans="1:7" x14ac:dyDescent="0.25">
      <c r="A867" s="13"/>
      <c r="G867" s="13"/>
    </row>
    <row r="868" spans="1:7" x14ac:dyDescent="0.25">
      <c r="A868" s="13"/>
      <c r="G868" s="13"/>
    </row>
    <row r="869" spans="1:7" x14ac:dyDescent="0.25">
      <c r="A869" s="13"/>
      <c r="G869" s="13"/>
    </row>
    <row r="870" spans="1:7" x14ac:dyDescent="0.25">
      <c r="A870" s="13"/>
      <c r="G870" s="13"/>
    </row>
    <row r="871" spans="1:7" x14ac:dyDescent="0.25">
      <c r="A871" s="13"/>
      <c r="G871" s="13"/>
    </row>
    <row r="872" spans="1:7" x14ac:dyDescent="0.25">
      <c r="A872" s="13"/>
      <c r="G872" s="13"/>
    </row>
    <row r="873" spans="1:7" x14ac:dyDescent="0.25">
      <c r="A873" s="13"/>
      <c r="G873" s="13"/>
    </row>
    <row r="874" spans="1:7" x14ac:dyDescent="0.25">
      <c r="A874" s="13"/>
      <c r="G874" s="13"/>
    </row>
    <row r="875" spans="1:7" x14ac:dyDescent="0.25">
      <c r="A875" s="13"/>
      <c r="G875" s="13"/>
    </row>
    <row r="876" spans="1:7" x14ac:dyDescent="0.25">
      <c r="A876" s="13"/>
      <c r="G876" s="13"/>
    </row>
    <row r="877" spans="1:7" x14ac:dyDescent="0.25">
      <c r="A877" s="13"/>
      <c r="G877" s="13"/>
    </row>
    <row r="878" spans="1:7" x14ac:dyDescent="0.25">
      <c r="A878" s="13"/>
      <c r="G878" s="13"/>
    </row>
    <row r="879" spans="1:7" x14ac:dyDescent="0.25">
      <c r="A879" s="13"/>
      <c r="G879" s="13"/>
    </row>
    <row r="880" spans="1:7" x14ac:dyDescent="0.25">
      <c r="A880" s="13"/>
      <c r="G880" s="13"/>
    </row>
    <row r="881" spans="1:7" x14ac:dyDescent="0.25">
      <c r="A881" s="13"/>
      <c r="G881" s="13"/>
    </row>
    <row r="882" spans="1:7" x14ac:dyDescent="0.25">
      <c r="A882" s="13"/>
      <c r="G882" s="13"/>
    </row>
    <row r="883" spans="1:7" x14ac:dyDescent="0.25">
      <c r="A883" s="13"/>
      <c r="G883" s="13"/>
    </row>
    <row r="884" spans="1:7" x14ac:dyDescent="0.25">
      <c r="A884" s="13"/>
      <c r="G884" s="13"/>
    </row>
    <row r="885" spans="1:7" x14ac:dyDescent="0.25">
      <c r="A885" s="13"/>
      <c r="G885" s="13"/>
    </row>
    <row r="886" spans="1:7" x14ac:dyDescent="0.25">
      <c r="A886" s="13"/>
      <c r="G886" s="13"/>
    </row>
    <row r="887" spans="1:7" x14ac:dyDescent="0.25">
      <c r="A887" s="13"/>
      <c r="G887" s="13"/>
    </row>
    <row r="888" spans="1:7" x14ac:dyDescent="0.25">
      <c r="A888" s="13"/>
      <c r="G888" s="13"/>
    </row>
    <row r="889" spans="1:7" x14ac:dyDescent="0.25">
      <c r="A889" s="13"/>
      <c r="G889" s="13"/>
    </row>
    <row r="890" spans="1:7" x14ac:dyDescent="0.25">
      <c r="A890" s="13"/>
      <c r="G890" s="13"/>
    </row>
    <row r="891" spans="1:7" x14ac:dyDescent="0.25">
      <c r="A891" s="13"/>
      <c r="G891" s="13"/>
    </row>
    <row r="892" spans="1:7" x14ac:dyDescent="0.25">
      <c r="A892" s="13"/>
      <c r="G892" s="13"/>
    </row>
    <row r="893" spans="1:7" x14ac:dyDescent="0.25">
      <c r="A893" s="13"/>
      <c r="G893" s="13"/>
    </row>
    <row r="894" spans="1:7" x14ac:dyDescent="0.25">
      <c r="A894" s="13"/>
      <c r="G894" s="13"/>
    </row>
    <row r="895" spans="1:7" x14ac:dyDescent="0.25">
      <c r="A895" s="13"/>
      <c r="G895" s="13"/>
    </row>
    <row r="896" spans="1:7" x14ac:dyDescent="0.25">
      <c r="A896" s="13"/>
      <c r="G896" s="13"/>
    </row>
    <row r="897" spans="1:7" x14ac:dyDescent="0.25">
      <c r="A897" s="13"/>
      <c r="G897" s="13"/>
    </row>
    <row r="898" spans="1:7" x14ac:dyDescent="0.25">
      <c r="A898" s="13"/>
      <c r="G898" s="13"/>
    </row>
    <row r="899" spans="1:7" x14ac:dyDescent="0.25">
      <c r="A899" s="13"/>
      <c r="G899" s="13"/>
    </row>
    <row r="900" spans="1:7" x14ac:dyDescent="0.25">
      <c r="A900" s="13"/>
      <c r="G900" s="13"/>
    </row>
    <row r="901" spans="1:7" x14ac:dyDescent="0.25">
      <c r="A901" s="13"/>
      <c r="G901" s="13"/>
    </row>
    <row r="902" spans="1:7" x14ac:dyDescent="0.25">
      <c r="A902" s="13"/>
      <c r="G902" s="13"/>
    </row>
    <row r="903" spans="1:7" x14ac:dyDescent="0.25">
      <c r="A903" s="13"/>
      <c r="G903" s="13"/>
    </row>
    <row r="904" spans="1:7" x14ac:dyDescent="0.25">
      <c r="A904" s="13"/>
      <c r="G904" s="13"/>
    </row>
    <row r="905" spans="1:7" x14ac:dyDescent="0.25">
      <c r="A905" s="13"/>
      <c r="G905" s="13"/>
    </row>
    <row r="906" spans="1:7" x14ac:dyDescent="0.25">
      <c r="A906" s="13"/>
      <c r="G906" s="13"/>
    </row>
    <row r="907" spans="1:7" x14ac:dyDescent="0.25">
      <c r="A907" s="13"/>
      <c r="G907" s="13"/>
    </row>
    <row r="908" spans="1:7" x14ac:dyDescent="0.25">
      <c r="A908" s="13"/>
      <c r="G908" s="13"/>
    </row>
    <row r="909" spans="1:7" x14ac:dyDescent="0.25">
      <c r="A909" s="13"/>
      <c r="G909" s="13"/>
    </row>
    <row r="910" spans="1:7" x14ac:dyDescent="0.25">
      <c r="A910" s="13"/>
      <c r="G910" s="13"/>
    </row>
    <row r="911" spans="1:7" x14ac:dyDescent="0.25">
      <c r="A911" s="13"/>
      <c r="G911" s="13"/>
    </row>
    <row r="912" spans="1:7" x14ac:dyDescent="0.25">
      <c r="A912" s="13"/>
      <c r="G912" s="13"/>
    </row>
    <row r="913" spans="1:7" x14ac:dyDescent="0.25">
      <c r="A913" s="13"/>
      <c r="G913" s="13"/>
    </row>
    <row r="914" spans="1:7" x14ac:dyDescent="0.25">
      <c r="A914" s="13"/>
      <c r="G914" s="13"/>
    </row>
    <row r="915" spans="1:7" x14ac:dyDescent="0.25">
      <c r="A915" s="13"/>
      <c r="G915" s="13"/>
    </row>
    <row r="916" spans="1:7" x14ac:dyDescent="0.25">
      <c r="A916" s="13"/>
      <c r="G916" s="13"/>
    </row>
    <row r="917" spans="1:7" x14ac:dyDescent="0.25">
      <c r="A917" s="13"/>
      <c r="G917" s="13"/>
    </row>
    <row r="918" spans="1:7" x14ac:dyDescent="0.25">
      <c r="A918" s="13"/>
      <c r="G918" s="13"/>
    </row>
    <row r="919" spans="1:7" x14ac:dyDescent="0.25">
      <c r="A919" s="13"/>
      <c r="G919" s="13"/>
    </row>
    <row r="920" spans="1:7" x14ac:dyDescent="0.25">
      <c r="A920" s="13"/>
      <c r="G920" s="13"/>
    </row>
    <row r="921" spans="1:7" x14ac:dyDescent="0.25">
      <c r="A921" s="13"/>
      <c r="G921" s="13"/>
    </row>
    <row r="922" spans="1:7" x14ac:dyDescent="0.25">
      <c r="A922" s="13"/>
      <c r="G922" s="13"/>
    </row>
    <row r="923" spans="1:7" x14ac:dyDescent="0.25">
      <c r="A923" s="13"/>
      <c r="G923" s="13"/>
    </row>
    <row r="924" spans="1:7" x14ac:dyDescent="0.25">
      <c r="A924" s="13"/>
      <c r="G924" s="13"/>
    </row>
    <row r="925" spans="1:7" x14ac:dyDescent="0.25">
      <c r="A925" s="13"/>
      <c r="G925" s="13"/>
    </row>
    <row r="926" spans="1:7" x14ac:dyDescent="0.25">
      <c r="A926" s="13"/>
      <c r="G926" s="13"/>
    </row>
    <row r="927" spans="1:7" x14ac:dyDescent="0.25">
      <c r="A927" s="13"/>
      <c r="G927" s="13"/>
    </row>
    <row r="928" spans="1:7" x14ac:dyDescent="0.25">
      <c r="A928" s="13"/>
      <c r="G928" s="13"/>
    </row>
    <row r="929" spans="1:7" x14ac:dyDescent="0.25">
      <c r="A929" s="13"/>
      <c r="G929" s="13"/>
    </row>
    <row r="930" spans="1:7" x14ac:dyDescent="0.25">
      <c r="A930" s="13"/>
      <c r="G930" s="13"/>
    </row>
    <row r="931" spans="1:7" x14ac:dyDescent="0.25">
      <c r="A931" s="13"/>
      <c r="G931" s="13"/>
    </row>
    <row r="932" spans="1:7" x14ac:dyDescent="0.25">
      <c r="A932" s="13"/>
      <c r="G932" s="13"/>
    </row>
    <row r="933" spans="1:7" x14ac:dyDescent="0.25">
      <c r="A933" s="13"/>
      <c r="G933" s="13"/>
    </row>
    <row r="934" spans="1:7" x14ac:dyDescent="0.25">
      <c r="A934" s="13"/>
      <c r="G934" s="13"/>
    </row>
    <row r="935" spans="1:7" x14ac:dyDescent="0.25">
      <c r="A935" s="13"/>
      <c r="G935" s="13"/>
    </row>
    <row r="936" spans="1:7" x14ac:dyDescent="0.25">
      <c r="A936" s="13"/>
      <c r="G936" s="13"/>
    </row>
    <row r="937" spans="1:7" x14ac:dyDescent="0.25">
      <c r="A937" s="13"/>
      <c r="G937" s="13"/>
    </row>
    <row r="938" spans="1:7" x14ac:dyDescent="0.25">
      <c r="A938" s="13"/>
      <c r="G938" s="13"/>
    </row>
    <row r="939" spans="1:7" x14ac:dyDescent="0.25">
      <c r="A939" s="13"/>
      <c r="G939" s="13"/>
    </row>
    <row r="940" spans="1:7" x14ac:dyDescent="0.25">
      <c r="A940" s="13"/>
      <c r="G940" s="13"/>
    </row>
    <row r="941" spans="1:7" x14ac:dyDescent="0.25">
      <c r="A941" s="13"/>
      <c r="G941" s="13"/>
    </row>
    <row r="942" spans="1:7" x14ac:dyDescent="0.25">
      <c r="A942" s="13"/>
      <c r="G942" s="13"/>
    </row>
    <row r="943" spans="1:7" x14ac:dyDescent="0.25">
      <c r="A943" s="13"/>
      <c r="G943" s="13"/>
    </row>
    <row r="944" spans="1:7" x14ac:dyDescent="0.25">
      <c r="A944" s="13"/>
      <c r="G944" s="13"/>
    </row>
    <row r="945" spans="1:7" x14ac:dyDescent="0.25">
      <c r="A945" s="13"/>
      <c r="G945" s="13"/>
    </row>
    <row r="946" spans="1:7" x14ac:dyDescent="0.25">
      <c r="A946" s="13"/>
      <c r="G946" s="13"/>
    </row>
    <row r="947" spans="1:7" x14ac:dyDescent="0.25">
      <c r="A947" s="13"/>
      <c r="G947" s="13"/>
    </row>
    <row r="948" spans="1:7" x14ac:dyDescent="0.25">
      <c r="A948" s="13"/>
      <c r="G948" s="13"/>
    </row>
    <row r="949" spans="1:7" x14ac:dyDescent="0.25">
      <c r="A949" s="13"/>
      <c r="G949" s="13"/>
    </row>
    <row r="950" spans="1:7" x14ac:dyDescent="0.25">
      <c r="A950" s="13"/>
      <c r="G950" s="13"/>
    </row>
    <row r="951" spans="1:7" x14ac:dyDescent="0.25">
      <c r="A951" s="13"/>
      <c r="G951" s="13"/>
    </row>
    <row r="952" spans="1:7" x14ac:dyDescent="0.25">
      <c r="A952" s="13"/>
      <c r="G952" s="13"/>
    </row>
    <row r="953" spans="1:7" x14ac:dyDescent="0.25">
      <c r="A953" s="13"/>
      <c r="G953" s="13"/>
    </row>
    <row r="954" spans="1:7" x14ac:dyDescent="0.25">
      <c r="A954" s="13"/>
      <c r="G954" s="13"/>
    </row>
    <row r="955" spans="1:7" x14ac:dyDescent="0.25">
      <c r="A955" s="13"/>
      <c r="G955" s="13"/>
    </row>
    <row r="956" spans="1:7" x14ac:dyDescent="0.25">
      <c r="A956" s="13"/>
      <c r="G956" s="13"/>
    </row>
    <row r="957" spans="1:7" x14ac:dyDescent="0.25">
      <c r="A957" s="13"/>
      <c r="G957" s="13"/>
    </row>
    <row r="958" spans="1:7" x14ac:dyDescent="0.25">
      <c r="A958" s="13"/>
      <c r="G958" s="13"/>
    </row>
    <row r="959" spans="1:7" x14ac:dyDescent="0.25">
      <c r="A959" s="13"/>
      <c r="G959" s="13"/>
    </row>
    <row r="960" spans="1:7" x14ac:dyDescent="0.25">
      <c r="A960" s="13"/>
      <c r="G960" s="13"/>
    </row>
    <row r="961" spans="1:7" x14ac:dyDescent="0.25">
      <c r="A961" s="13"/>
      <c r="G961" s="13"/>
    </row>
    <row r="962" spans="1:7" x14ac:dyDescent="0.25">
      <c r="A962" s="13"/>
      <c r="G962" s="13"/>
    </row>
    <row r="963" spans="1:7" x14ac:dyDescent="0.25">
      <c r="A963" s="13"/>
      <c r="G963" s="13"/>
    </row>
    <row r="964" spans="1:7" x14ac:dyDescent="0.25">
      <c r="A964" s="13"/>
      <c r="G964" s="13"/>
    </row>
    <row r="965" spans="1:7" x14ac:dyDescent="0.25">
      <c r="A965" s="13"/>
      <c r="G965" s="13"/>
    </row>
    <row r="966" spans="1:7" x14ac:dyDescent="0.25">
      <c r="A966" s="13"/>
      <c r="G966" s="13"/>
    </row>
    <row r="967" spans="1:7" x14ac:dyDescent="0.25">
      <c r="A967" s="13"/>
      <c r="G967" s="13"/>
    </row>
    <row r="968" spans="1:7" x14ac:dyDescent="0.25">
      <c r="A968" s="13"/>
      <c r="G968" s="13"/>
    </row>
    <row r="969" spans="1:7" x14ac:dyDescent="0.25">
      <c r="A969" s="13"/>
      <c r="G969" s="13"/>
    </row>
    <row r="970" spans="1:7" x14ac:dyDescent="0.25">
      <c r="A970" s="13"/>
      <c r="G970" s="13"/>
    </row>
    <row r="971" spans="1:7" x14ac:dyDescent="0.25">
      <c r="A971" s="13"/>
      <c r="G971" s="13"/>
    </row>
    <row r="972" spans="1:7" x14ac:dyDescent="0.25">
      <c r="A972" s="13"/>
      <c r="G972" s="13"/>
    </row>
    <row r="973" spans="1:7" x14ac:dyDescent="0.25">
      <c r="A973" s="13"/>
      <c r="G973" s="13"/>
    </row>
    <row r="974" spans="1:7" x14ac:dyDescent="0.25">
      <c r="A974" s="13"/>
      <c r="G974" s="13"/>
    </row>
    <row r="975" spans="1:7" x14ac:dyDescent="0.25">
      <c r="A975" s="13"/>
      <c r="G975" s="13"/>
    </row>
    <row r="976" spans="1:7" x14ac:dyDescent="0.25">
      <c r="A976" s="13"/>
      <c r="G976" s="13"/>
    </row>
    <row r="977" spans="1:7" x14ac:dyDescent="0.25">
      <c r="A977" s="13"/>
      <c r="G977" s="13"/>
    </row>
    <row r="978" spans="1:7" x14ac:dyDescent="0.25">
      <c r="A978" s="13"/>
      <c r="G978" s="13"/>
    </row>
    <row r="979" spans="1:7" x14ac:dyDescent="0.25">
      <c r="A979" s="13"/>
      <c r="G979" s="13"/>
    </row>
    <row r="980" spans="1:7" x14ac:dyDescent="0.25">
      <c r="A980" s="13"/>
      <c r="G980" s="13"/>
    </row>
    <row r="981" spans="1:7" x14ac:dyDescent="0.25">
      <c r="A981" s="13"/>
      <c r="G981" s="13"/>
    </row>
    <row r="982" spans="1:7" x14ac:dyDescent="0.25">
      <c r="A982" s="13"/>
      <c r="G982" s="13"/>
    </row>
    <row r="983" spans="1:7" x14ac:dyDescent="0.25">
      <c r="A983" s="13"/>
      <c r="G983" s="13"/>
    </row>
    <row r="984" spans="1:7" x14ac:dyDescent="0.25">
      <c r="A984" s="13"/>
      <c r="G984" s="13"/>
    </row>
    <row r="985" spans="1:7" x14ac:dyDescent="0.25">
      <c r="A985" s="13"/>
      <c r="G985" s="13"/>
    </row>
    <row r="986" spans="1:7" x14ac:dyDescent="0.25">
      <c r="A986" s="13"/>
      <c r="G986" s="13"/>
    </row>
    <row r="987" spans="1:7" x14ac:dyDescent="0.25">
      <c r="A987" s="13"/>
      <c r="G987" s="13"/>
    </row>
    <row r="988" spans="1:7" x14ac:dyDescent="0.25">
      <c r="A988" s="13"/>
      <c r="G988" s="13"/>
    </row>
    <row r="989" spans="1:7" x14ac:dyDescent="0.25">
      <c r="A989" s="13"/>
      <c r="G989" s="13"/>
    </row>
    <row r="990" spans="1:7" x14ac:dyDescent="0.25">
      <c r="A990" s="13"/>
      <c r="G990" s="13"/>
    </row>
    <row r="991" spans="1:7" x14ac:dyDescent="0.25">
      <c r="A991" s="13"/>
      <c r="G991" s="13"/>
    </row>
    <row r="992" spans="1:7" x14ac:dyDescent="0.25">
      <c r="A992" s="13"/>
      <c r="G992" s="13"/>
    </row>
    <row r="993" spans="1:7" x14ac:dyDescent="0.25">
      <c r="A993" s="13"/>
      <c r="G993" s="13"/>
    </row>
    <row r="994" spans="1:7" x14ac:dyDescent="0.25">
      <c r="A994" s="13"/>
      <c r="G994" s="13"/>
    </row>
    <row r="995" spans="1:7" x14ac:dyDescent="0.25">
      <c r="A995" s="13"/>
      <c r="G995" s="13"/>
    </row>
    <row r="996" spans="1:7" x14ac:dyDescent="0.25">
      <c r="A996" s="13"/>
      <c r="G996" s="13"/>
    </row>
    <row r="997" spans="1:7" x14ac:dyDescent="0.25">
      <c r="A997" s="13"/>
      <c r="G997" s="13"/>
    </row>
    <row r="998" spans="1:7" x14ac:dyDescent="0.25">
      <c r="A998" s="13"/>
      <c r="G998" s="13"/>
    </row>
    <row r="999" spans="1:7" x14ac:dyDescent="0.25">
      <c r="A999" s="13"/>
      <c r="G999" s="13"/>
    </row>
    <row r="1000" spans="1:7" x14ac:dyDescent="0.25">
      <c r="A1000" s="13"/>
      <c r="G1000" s="13"/>
    </row>
    <row r="1001" spans="1:7" x14ac:dyDescent="0.25">
      <c r="A1001" s="13"/>
      <c r="G1001" s="13"/>
    </row>
    <row r="1002" spans="1:7" x14ac:dyDescent="0.25">
      <c r="A1002" s="13"/>
      <c r="G1002" s="13"/>
    </row>
    <row r="1003" spans="1:7" x14ac:dyDescent="0.25">
      <c r="A1003" s="13"/>
      <c r="G1003" s="13"/>
    </row>
    <row r="1004" spans="1:7" x14ac:dyDescent="0.25">
      <c r="A1004" s="13"/>
      <c r="G1004" s="13"/>
    </row>
    <row r="1005" spans="1:7" x14ac:dyDescent="0.25">
      <c r="A1005" s="13"/>
      <c r="G1005" s="13"/>
    </row>
    <row r="1006" spans="1:7" x14ac:dyDescent="0.25">
      <c r="A1006" s="13"/>
      <c r="G1006" s="13"/>
    </row>
    <row r="1007" spans="1:7" x14ac:dyDescent="0.25">
      <c r="A1007" s="13"/>
      <c r="G1007" s="13"/>
    </row>
    <row r="1008" spans="1:7" x14ac:dyDescent="0.25">
      <c r="A1008" s="13"/>
      <c r="G1008" s="13"/>
    </row>
    <row r="1009" spans="1:7" x14ac:dyDescent="0.25">
      <c r="A1009" s="13"/>
      <c r="G1009" s="13"/>
    </row>
    <row r="1010" spans="1:7" x14ac:dyDescent="0.25">
      <c r="A1010" s="13"/>
      <c r="G1010" s="13"/>
    </row>
    <row r="1011" spans="1:7" x14ac:dyDescent="0.25">
      <c r="A1011" s="13"/>
      <c r="G1011" s="13"/>
    </row>
    <row r="1012" spans="1:7" x14ac:dyDescent="0.25">
      <c r="A1012" s="13"/>
      <c r="G1012" s="13"/>
    </row>
    <row r="1013" spans="1:7" x14ac:dyDescent="0.25">
      <c r="A1013" s="13"/>
      <c r="G1013" s="13"/>
    </row>
    <row r="1014" spans="1:7" x14ac:dyDescent="0.25">
      <c r="A1014" s="13"/>
      <c r="G1014" s="13"/>
    </row>
    <row r="1015" spans="1:7" x14ac:dyDescent="0.25">
      <c r="A1015" s="13"/>
      <c r="G1015" s="13"/>
    </row>
    <row r="1016" spans="1:7" x14ac:dyDescent="0.25">
      <c r="A1016" s="13"/>
      <c r="G1016" s="13"/>
    </row>
    <row r="1017" spans="1:7" x14ac:dyDescent="0.25">
      <c r="A1017" s="13"/>
      <c r="G1017" s="13"/>
    </row>
    <row r="1018" spans="1:7" x14ac:dyDescent="0.25">
      <c r="A1018" s="13"/>
      <c r="G1018" s="13"/>
    </row>
    <row r="1019" spans="1:7" x14ac:dyDescent="0.25">
      <c r="A1019" s="13"/>
      <c r="G1019" s="13"/>
    </row>
    <row r="1020" spans="1:7" x14ac:dyDescent="0.25">
      <c r="A1020" s="13"/>
      <c r="G1020" s="13"/>
    </row>
    <row r="1021" spans="1:7" x14ac:dyDescent="0.25">
      <c r="A1021" s="13"/>
      <c r="G1021" s="13"/>
    </row>
    <row r="1022" spans="1:7" x14ac:dyDescent="0.25">
      <c r="A1022" s="13"/>
      <c r="G1022" s="13"/>
    </row>
    <row r="1023" spans="1:7" x14ac:dyDescent="0.25">
      <c r="A1023" s="13"/>
      <c r="G1023" s="13"/>
    </row>
    <row r="1024" spans="1:7" x14ac:dyDescent="0.25">
      <c r="A1024" s="13"/>
      <c r="G1024" s="13"/>
    </row>
    <row r="1025" spans="1:7" x14ac:dyDescent="0.25">
      <c r="A1025" s="13"/>
      <c r="G1025" s="13"/>
    </row>
    <row r="1026" spans="1:7" x14ac:dyDescent="0.25">
      <c r="A1026" s="13"/>
      <c r="G1026" s="13"/>
    </row>
    <row r="1027" spans="1:7" x14ac:dyDescent="0.25">
      <c r="A1027" s="13"/>
      <c r="G1027" s="13"/>
    </row>
    <row r="1028" spans="1:7" x14ac:dyDescent="0.25">
      <c r="A1028" s="13"/>
      <c r="G1028" s="13"/>
    </row>
    <row r="1029" spans="1:7" x14ac:dyDescent="0.25">
      <c r="A1029" s="13"/>
      <c r="G1029" s="13"/>
    </row>
    <row r="1030" spans="1:7" x14ac:dyDescent="0.25">
      <c r="A1030" s="13"/>
      <c r="G1030" s="13"/>
    </row>
    <row r="1031" spans="1:7" x14ac:dyDescent="0.25">
      <c r="A1031" s="13"/>
      <c r="G1031" s="13"/>
    </row>
    <row r="1032" spans="1:7" x14ac:dyDescent="0.25">
      <c r="A1032" s="13"/>
      <c r="G1032" s="13"/>
    </row>
    <row r="1033" spans="1:7" x14ac:dyDescent="0.25">
      <c r="A1033" s="13"/>
      <c r="G1033" s="13"/>
    </row>
    <row r="1034" spans="1:7" x14ac:dyDescent="0.25">
      <c r="A1034" s="13"/>
      <c r="G1034" s="13"/>
    </row>
    <row r="1035" spans="1:7" x14ac:dyDescent="0.25">
      <c r="A1035" s="13"/>
      <c r="G1035" s="13"/>
    </row>
    <row r="1036" spans="1:7" x14ac:dyDescent="0.25">
      <c r="A1036" s="13"/>
      <c r="G1036" s="13"/>
    </row>
    <row r="1037" spans="1:7" x14ac:dyDescent="0.25">
      <c r="A1037" s="13"/>
      <c r="G1037" s="13"/>
    </row>
    <row r="1038" spans="1:7" x14ac:dyDescent="0.25">
      <c r="A1038" s="13"/>
      <c r="G1038" s="13"/>
    </row>
    <row r="1039" spans="1:7" x14ac:dyDescent="0.25">
      <c r="A1039" s="13"/>
      <c r="G1039" s="13"/>
    </row>
    <row r="1040" spans="1:7" x14ac:dyDescent="0.25">
      <c r="A1040" s="13"/>
      <c r="G1040" s="13"/>
    </row>
    <row r="1041" spans="1:7" x14ac:dyDescent="0.25">
      <c r="A1041" s="13"/>
      <c r="G1041" s="13"/>
    </row>
    <row r="1042" spans="1:7" x14ac:dyDescent="0.25">
      <c r="A1042" s="13"/>
      <c r="G1042" s="13"/>
    </row>
    <row r="1043" spans="1:7" x14ac:dyDescent="0.25">
      <c r="A1043" s="13"/>
      <c r="G1043" s="13"/>
    </row>
    <row r="1044" spans="1:7" x14ac:dyDescent="0.25">
      <c r="A1044" s="13"/>
      <c r="G1044" s="13"/>
    </row>
    <row r="1045" spans="1:7" x14ac:dyDescent="0.25">
      <c r="A1045" s="13"/>
      <c r="G1045" s="13"/>
    </row>
    <row r="1046" spans="1:7" x14ac:dyDescent="0.25">
      <c r="A1046" s="13"/>
      <c r="G1046" s="13"/>
    </row>
    <row r="1047" spans="1:7" x14ac:dyDescent="0.25">
      <c r="A1047" s="13"/>
      <c r="G1047" s="13"/>
    </row>
    <row r="1048" spans="1:7" x14ac:dyDescent="0.25">
      <c r="A1048" s="13"/>
      <c r="G1048" s="13"/>
    </row>
    <row r="1049" spans="1:7" x14ac:dyDescent="0.25">
      <c r="A1049" s="13"/>
      <c r="G1049" s="13"/>
    </row>
    <row r="1050" spans="1:7" x14ac:dyDescent="0.25">
      <c r="A1050" s="13"/>
      <c r="G1050" s="13"/>
    </row>
    <row r="1051" spans="1:7" x14ac:dyDescent="0.25">
      <c r="A1051" s="13"/>
      <c r="G1051" s="13"/>
    </row>
    <row r="1052" spans="1:7" x14ac:dyDescent="0.25">
      <c r="A1052" s="13"/>
      <c r="G1052" s="13"/>
    </row>
    <row r="1053" spans="1:7" x14ac:dyDescent="0.25">
      <c r="A1053" s="13"/>
      <c r="G1053" s="13"/>
    </row>
    <row r="1054" spans="1:7" x14ac:dyDescent="0.25">
      <c r="A1054" s="13"/>
      <c r="G1054" s="13"/>
    </row>
    <row r="1055" spans="1:7" x14ac:dyDescent="0.25">
      <c r="A1055" s="13"/>
      <c r="G1055" s="13"/>
    </row>
    <row r="1056" spans="1:7" x14ac:dyDescent="0.25">
      <c r="A1056" s="13"/>
      <c r="G1056" s="13"/>
    </row>
    <row r="1057" spans="1:7" x14ac:dyDescent="0.25">
      <c r="A1057" s="13"/>
      <c r="G1057" s="13"/>
    </row>
    <row r="1058" spans="1:7" x14ac:dyDescent="0.25">
      <c r="A1058" s="13"/>
      <c r="G1058" s="13"/>
    </row>
    <row r="1059" spans="1:7" x14ac:dyDescent="0.25">
      <c r="A1059" s="13"/>
      <c r="G1059" s="13"/>
    </row>
    <row r="1060" spans="1:7" x14ac:dyDescent="0.25">
      <c r="A1060" s="13"/>
      <c r="G1060" s="13"/>
    </row>
    <row r="1061" spans="1:7" x14ac:dyDescent="0.25">
      <c r="A1061" s="13"/>
      <c r="G1061" s="13"/>
    </row>
    <row r="1062" spans="1:7" x14ac:dyDescent="0.25">
      <c r="A1062" s="13"/>
      <c r="G1062" s="13"/>
    </row>
    <row r="1063" spans="1:7" x14ac:dyDescent="0.25">
      <c r="A1063" s="13"/>
      <c r="G1063" s="13"/>
    </row>
    <row r="1064" spans="1:7" x14ac:dyDescent="0.25">
      <c r="A1064" s="13"/>
      <c r="G1064" s="13"/>
    </row>
    <row r="1065" spans="1:7" x14ac:dyDescent="0.25">
      <c r="A1065" s="13"/>
      <c r="G1065" s="13"/>
    </row>
    <row r="1066" spans="1:7" x14ac:dyDescent="0.25">
      <c r="A1066" s="13"/>
      <c r="G1066" s="13"/>
    </row>
    <row r="1067" spans="1:7" x14ac:dyDescent="0.25">
      <c r="A1067" s="13"/>
      <c r="G1067" s="13"/>
    </row>
    <row r="1068" spans="1:7" x14ac:dyDescent="0.25">
      <c r="A1068" s="13"/>
      <c r="G1068" s="13"/>
    </row>
    <row r="1069" spans="1:7" x14ac:dyDescent="0.25">
      <c r="A1069" s="13"/>
      <c r="G1069" s="13"/>
    </row>
    <row r="1070" spans="1:7" x14ac:dyDescent="0.25">
      <c r="A1070" s="13"/>
      <c r="G1070" s="13"/>
    </row>
    <row r="1071" spans="1:7" x14ac:dyDescent="0.25">
      <c r="A1071" s="13"/>
      <c r="G1071" s="13"/>
    </row>
    <row r="1072" spans="1:7" x14ac:dyDescent="0.25">
      <c r="A1072" s="13"/>
      <c r="G1072" s="13"/>
    </row>
    <row r="1073" spans="1:7" x14ac:dyDescent="0.25">
      <c r="A1073" s="13"/>
      <c r="G1073" s="13"/>
    </row>
    <row r="1074" spans="1:7" x14ac:dyDescent="0.25">
      <c r="A1074" s="13"/>
      <c r="G1074" s="13"/>
    </row>
    <row r="1075" spans="1:7" x14ac:dyDescent="0.25">
      <c r="A1075" s="13"/>
      <c r="G1075" s="13"/>
    </row>
    <row r="1076" spans="1:7" x14ac:dyDescent="0.25">
      <c r="A1076" s="13"/>
      <c r="G1076" s="13"/>
    </row>
    <row r="1077" spans="1:7" s="7" customFormat="1" x14ac:dyDescent="0.25"/>
    <row r="1078" spans="1:7" x14ac:dyDescent="0.25">
      <c r="A1078" s="13"/>
      <c r="G1078" s="13"/>
    </row>
    <row r="1079" spans="1:7" x14ac:dyDescent="0.25">
      <c r="A1079" s="13"/>
      <c r="G1079" s="13"/>
    </row>
    <row r="1080" spans="1:7" x14ac:dyDescent="0.25">
      <c r="A1080" s="13"/>
      <c r="G1080" s="13"/>
    </row>
    <row r="1081" spans="1:7" x14ac:dyDescent="0.25">
      <c r="A1081" s="13"/>
      <c r="G1081" s="13"/>
    </row>
    <row r="1082" spans="1:7" x14ac:dyDescent="0.25">
      <c r="A1082" s="13"/>
      <c r="G1082" s="13"/>
    </row>
    <row r="1083" spans="1:7" x14ac:dyDescent="0.25">
      <c r="A1083" s="13"/>
      <c r="G1083" s="13"/>
    </row>
    <row r="1084" spans="1:7" x14ac:dyDescent="0.25">
      <c r="A1084" s="13"/>
      <c r="G1084" s="13"/>
    </row>
    <row r="1085" spans="1:7" x14ac:dyDescent="0.25">
      <c r="A1085" s="13"/>
      <c r="G1085" s="13"/>
    </row>
    <row r="1086" spans="1:7" x14ac:dyDescent="0.25">
      <c r="A1086" s="13"/>
      <c r="G1086" s="13"/>
    </row>
    <row r="1087" spans="1:7" x14ac:dyDescent="0.25">
      <c r="A1087" s="13"/>
      <c r="G1087" s="13"/>
    </row>
    <row r="1088" spans="1:7" x14ac:dyDescent="0.25">
      <c r="A1088" s="13"/>
      <c r="G1088" s="13"/>
    </row>
    <row r="1089" spans="1:7" x14ac:dyDescent="0.25">
      <c r="A1089" s="13"/>
      <c r="G1089" s="13"/>
    </row>
    <row r="1090" spans="1:7" x14ac:dyDescent="0.25">
      <c r="A1090" s="13"/>
      <c r="G1090" s="13"/>
    </row>
    <row r="1091" spans="1:7" x14ac:dyDescent="0.25">
      <c r="A1091" s="13"/>
      <c r="G1091" s="13"/>
    </row>
    <row r="1092" spans="1:7" x14ac:dyDescent="0.25">
      <c r="A1092" s="13"/>
      <c r="G1092" s="13"/>
    </row>
    <row r="1093" spans="1:7" x14ac:dyDescent="0.25">
      <c r="A1093" s="13"/>
      <c r="G1093" s="13"/>
    </row>
    <row r="1094" spans="1:7" x14ac:dyDescent="0.25">
      <c r="A1094" s="13"/>
      <c r="G1094" s="13"/>
    </row>
    <row r="1095" spans="1:7" x14ac:dyDescent="0.25">
      <c r="A1095" s="13"/>
      <c r="G1095" s="13"/>
    </row>
    <row r="1096" spans="1:7" x14ac:dyDescent="0.25">
      <c r="A1096" s="13"/>
      <c r="G1096" s="13"/>
    </row>
    <row r="1097" spans="1:7" x14ac:dyDescent="0.25">
      <c r="A1097" s="13"/>
      <c r="G1097" s="13"/>
    </row>
    <row r="1098" spans="1:7" x14ac:dyDescent="0.25">
      <c r="A1098" s="13"/>
      <c r="G1098" s="13"/>
    </row>
    <row r="1099" spans="1:7" x14ac:dyDescent="0.25">
      <c r="A1099" s="13"/>
      <c r="G1099" s="13"/>
    </row>
    <row r="1100" spans="1:7" x14ac:dyDescent="0.25">
      <c r="A1100" s="13"/>
      <c r="G1100" s="13"/>
    </row>
    <row r="1101" spans="1:7" x14ac:dyDescent="0.25">
      <c r="A1101" s="13"/>
      <c r="G1101" s="13"/>
    </row>
    <row r="1102" spans="1:7" x14ac:dyDescent="0.25">
      <c r="A1102" s="13"/>
      <c r="G1102" s="13"/>
    </row>
    <row r="1103" spans="1:7" x14ac:dyDescent="0.25">
      <c r="A1103" s="13"/>
      <c r="G1103" s="13"/>
    </row>
    <row r="1104" spans="1:7" x14ac:dyDescent="0.25">
      <c r="A1104" s="13"/>
      <c r="G1104" s="13"/>
    </row>
    <row r="1105" spans="1:7" x14ac:dyDescent="0.25">
      <c r="A1105" s="13"/>
      <c r="G1105" s="13"/>
    </row>
    <row r="1106" spans="1:7" x14ac:dyDescent="0.25">
      <c r="A1106" s="13"/>
      <c r="G1106" s="13"/>
    </row>
    <row r="1107" spans="1:7" x14ac:dyDescent="0.25">
      <c r="A1107" s="13"/>
      <c r="G1107" s="13"/>
    </row>
    <row r="1108" spans="1:7" x14ac:dyDescent="0.25">
      <c r="A1108" s="13"/>
      <c r="G1108" s="13"/>
    </row>
    <row r="1109" spans="1:7" x14ac:dyDescent="0.25">
      <c r="A1109" s="13"/>
      <c r="G1109" s="13"/>
    </row>
    <row r="1110" spans="1:7" x14ac:dyDescent="0.25">
      <c r="A1110" s="13"/>
      <c r="G1110" s="13"/>
    </row>
    <row r="1111" spans="1:7" x14ac:dyDescent="0.25">
      <c r="A1111" s="13"/>
      <c r="G1111" s="13"/>
    </row>
    <row r="1112" spans="1:7" x14ac:dyDescent="0.25">
      <c r="A1112" s="13"/>
      <c r="G1112" s="13"/>
    </row>
    <row r="1113" spans="1:7" x14ac:dyDescent="0.25">
      <c r="A1113" s="13"/>
      <c r="G1113" s="13"/>
    </row>
    <row r="1114" spans="1:7" x14ac:dyDescent="0.25">
      <c r="A1114" s="13"/>
      <c r="G1114" s="13"/>
    </row>
    <row r="1115" spans="1:7" x14ac:dyDescent="0.25">
      <c r="A1115" s="13"/>
      <c r="G1115" s="13"/>
    </row>
    <row r="1116" spans="1:7" x14ac:dyDescent="0.25">
      <c r="A1116" s="13"/>
      <c r="G1116" s="13"/>
    </row>
    <row r="1117" spans="1:7" x14ac:dyDescent="0.25">
      <c r="A1117" s="13"/>
      <c r="G1117" s="13"/>
    </row>
    <row r="1118" spans="1:7" x14ac:dyDescent="0.25">
      <c r="A1118" s="13"/>
      <c r="G1118" s="13"/>
    </row>
    <row r="1119" spans="1:7" x14ac:dyDescent="0.25">
      <c r="A1119" s="13"/>
      <c r="G1119" s="13"/>
    </row>
    <row r="1120" spans="1:7" x14ac:dyDescent="0.25">
      <c r="A1120" s="13"/>
      <c r="G1120" s="13"/>
    </row>
    <row r="1121" spans="1:7" x14ac:dyDescent="0.25">
      <c r="A1121" s="13"/>
      <c r="G1121" s="13"/>
    </row>
    <row r="1122" spans="1:7" x14ac:dyDescent="0.25">
      <c r="A1122" s="13"/>
      <c r="G1122" s="13"/>
    </row>
    <row r="1123" spans="1:7" x14ac:dyDescent="0.25">
      <c r="A1123" s="13"/>
      <c r="G1123" s="13"/>
    </row>
    <row r="1124" spans="1:7" x14ac:dyDescent="0.25">
      <c r="A1124" s="13"/>
      <c r="G1124" s="13"/>
    </row>
    <row r="1125" spans="1:7" x14ac:dyDescent="0.25">
      <c r="A1125" s="13"/>
      <c r="G1125" s="13"/>
    </row>
    <row r="1126" spans="1:7" x14ac:dyDescent="0.25">
      <c r="A1126" s="13"/>
      <c r="G1126" s="13"/>
    </row>
    <row r="1127" spans="1:7" x14ac:dyDescent="0.25">
      <c r="A1127" s="13"/>
      <c r="G1127" s="13"/>
    </row>
    <row r="1128" spans="1:7" x14ac:dyDescent="0.25">
      <c r="A1128" s="13"/>
      <c r="G1128" s="13"/>
    </row>
    <row r="1129" spans="1:7" x14ac:dyDescent="0.25">
      <c r="A1129" s="13"/>
      <c r="G1129" s="13"/>
    </row>
    <row r="1130" spans="1:7" x14ac:dyDescent="0.25">
      <c r="A1130" s="13"/>
      <c r="G1130" s="13"/>
    </row>
    <row r="1131" spans="1:7" x14ac:dyDescent="0.25">
      <c r="A1131" s="13"/>
      <c r="G1131" s="13"/>
    </row>
    <row r="1132" spans="1:7" x14ac:dyDescent="0.25">
      <c r="A1132" s="13"/>
      <c r="G1132" s="13"/>
    </row>
    <row r="1133" spans="1:7" x14ac:dyDescent="0.25">
      <c r="A1133" s="13"/>
      <c r="G1133" s="13"/>
    </row>
    <row r="1134" spans="1:7" x14ac:dyDescent="0.25">
      <c r="A1134" s="13"/>
      <c r="G1134" s="13"/>
    </row>
    <row r="1135" spans="1:7" x14ac:dyDescent="0.25">
      <c r="A1135" s="13"/>
      <c r="G1135" s="13"/>
    </row>
    <row r="1136" spans="1:7" x14ac:dyDescent="0.25">
      <c r="A1136" s="13"/>
      <c r="G1136" s="13"/>
    </row>
    <row r="1137" spans="1:7" x14ac:dyDescent="0.25">
      <c r="A1137" s="13"/>
      <c r="G1137" s="13"/>
    </row>
    <row r="1138" spans="1:7" x14ac:dyDescent="0.25">
      <c r="A1138" s="13"/>
      <c r="G1138" s="13"/>
    </row>
    <row r="1139" spans="1:7" x14ac:dyDescent="0.25">
      <c r="A1139" s="13"/>
      <c r="G1139" s="13"/>
    </row>
    <row r="1140" spans="1:7" x14ac:dyDescent="0.25">
      <c r="A1140" s="13"/>
      <c r="G1140" s="13"/>
    </row>
    <row r="1141" spans="1:7" x14ac:dyDescent="0.25">
      <c r="A1141" s="13"/>
      <c r="G1141" s="13"/>
    </row>
    <row r="1142" spans="1:7" x14ac:dyDescent="0.25">
      <c r="A1142" s="13"/>
      <c r="G1142" s="13"/>
    </row>
    <row r="1143" spans="1:7" x14ac:dyDescent="0.25">
      <c r="A1143" s="13"/>
      <c r="G1143" s="13"/>
    </row>
    <row r="1144" spans="1:7" x14ac:dyDescent="0.25">
      <c r="A1144" s="13"/>
      <c r="G1144" s="13"/>
    </row>
    <row r="1145" spans="1:7" x14ac:dyDescent="0.25">
      <c r="A1145" s="13"/>
      <c r="G1145" s="13"/>
    </row>
    <row r="1146" spans="1:7" x14ac:dyDescent="0.25">
      <c r="A1146" s="13"/>
      <c r="G1146" s="13"/>
    </row>
    <row r="1147" spans="1:7" x14ac:dyDescent="0.25">
      <c r="A1147" s="13"/>
      <c r="G1147" s="13"/>
    </row>
    <row r="1148" spans="1:7" x14ac:dyDescent="0.25">
      <c r="A1148" s="13"/>
      <c r="G1148" s="13"/>
    </row>
    <row r="1149" spans="1:7" x14ac:dyDescent="0.25">
      <c r="A1149" s="13"/>
      <c r="G1149" s="13"/>
    </row>
    <row r="1150" spans="1:7" x14ac:dyDescent="0.25">
      <c r="A1150" s="13"/>
      <c r="G1150" s="13"/>
    </row>
    <row r="1151" spans="1:7" x14ac:dyDescent="0.25">
      <c r="A1151" s="13"/>
      <c r="G1151" s="13"/>
    </row>
    <row r="1152" spans="1:7" x14ac:dyDescent="0.25">
      <c r="A1152" s="13"/>
      <c r="G1152" s="13"/>
    </row>
    <row r="1153" spans="1:7" x14ac:dyDescent="0.25">
      <c r="A1153" s="13"/>
      <c r="G1153" s="13"/>
    </row>
    <row r="1154" spans="1:7" x14ac:dyDescent="0.25">
      <c r="A1154" s="13"/>
      <c r="G1154" s="13"/>
    </row>
    <row r="1155" spans="1:7" x14ac:dyDescent="0.25">
      <c r="A1155" s="13"/>
      <c r="G1155" s="13"/>
    </row>
    <row r="1156" spans="1:7" x14ac:dyDescent="0.25">
      <c r="A1156" s="13"/>
      <c r="G1156" s="13"/>
    </row>
    <row r="1157" spans="1:7" x14ac:dyDescent="0.25">
      <c r="A1157" s="13"/>
      <c r="G1157" s="13"/>
    </row>
    <row r="1158" spans="1:7" x14ac:dyDescent="0.25">
      <c r="A1158" s="13"/>
      <c r="G1158" s="13"/>
    </row>
    <row r="1159" spans="1:7" x14ac:dyDescent="0.25">
      <c r="A1159" s="13"/>
      <c r="G1159" s="13"/>
    </row>
    <row r="1160" spans="1:7" x14ac:dyDescent="0.25">
      <c r="A1160" s="13"/>
      <c r="G1160" s="13"/>
    </row>
    <row r="1161" spans="1:7" x14ac:dyDescent="0.25">
      <c r="A1161" s="13"/>
      <c r="G1161" s="13"/>
    </row>
    <row r="1162" spans="1:7" x14ac:dyDescent="0.25">
      <c r="A1162" s="13"/>
      <c r="G1162" s="13"/>
    </row>
    <row r="1163" spans="1:7" x14ac:dyDescent="0.25">
      <c r="A1163" s="13"/>
      <c r="G1163" s="13"/>
    </row>
    <row r="1164" spans="1:7" x14ac:dyDescent="0.25">
      <c r="A1164" s="13"/>
      <c r="G1164" s="13"/>
    </row>
    <row r="1165" spans="1:7" x14ac:dyDescent="0.25">
      <c r="A1165" s="13"/>
      <c r="G1165" s="13"/>
    </row>
    <row r="1166" spans="1:7" x14ac:dyDescent="0.25">
      <c r="A1166" s="13"/>
      <c r="G1166" s="13"/>
    </row>
    <row r="1167" spans="1:7" x14ac:dyDescent="0.25">
      <c r="A1167" s="13"/>
      <c r="G1167" s="13"/>
    </row>
    <row r="1168" spans="1:7" x14ac:dyDescent="0.25">
      <c r="A1168" s="13"/>
      <c r="G1168" s="13"/>
    </row>
    <row r="1169" spans="1:7" x14ac:dyDescent="0.25">
      <c r="A1169" s="13"/>
      <c r="G1169" s="13"/>
    </row>
    <row r="1170" spans="1:7" x14ac:dyDescent="0.25">
      <c r="A1170" s="13"/>
      <c r="G1170" s="13"/>
    </row>
    <row r="1171" spans="1:7" x14ac:dyDescent="0.25">
      <c r="A1171" s="13"/>
      <c r="G1171" s="13"/>
    </row>
    <row r="1172" spans="1:7" x14ac:dyDescent="0.25">
      <c r="A1172" s="13"/>
      <c r="G1172" s="13"/>
    </row>
    <row r="1173" spans="1:7" x14ac:dyDescent="0.25">
      <c r="A1173" s="13"/>
      <c r="G1173" s="13"/>
    </row>
    <row r="1174" spans="1:7" x14ac:dyDescent="0.25">
      <c r="A1174" s="13"/>
      <c r="G1174" s="13"/>
    </row>
    <row r="1175" spans="1:7" x14ac:dyDescent="0.25">
      <c r="A1175" s="13"/>
      <c r="G1175" s="13"/>
    </row>
    <row r="1176" spans="1:7" x14ac:dyDescent="0.25">
      <c r="A1176" s="13"/>
      <c r="G1176" s="13"/>
    </row>
    <row r="1177" spans="1:7" x14ac:dyDescent="0.25">
      <c r="A1177" s="13"/>
      <c r="G1177" s="13"/>
    </row>
    <row r="1178" spans="1:7" x14ac:dyDescent="0.25">
      <c r="A1178" s="13"/>
      <c r="G1178" s="13"/>
    </row>
    <row r="1179" spans="1:7" x14ac:dyDescent="0.25">
      <c r="A1179" s="13"/>
      <c r="G1179" s="13"/>
    </row>
    <row r="1180" spans="1:7" x14ac:dyDescent="0.25">
      <c r="A1180" s="13"/>
      <c r="G1180" s="13"/>
    </row>
    <row r="1181" spans="1:7" x14ac:dyDescent="0.25">
      <c r="A1181" s="13"/>
      <c r="G1181" s="13"/>
    </row>
    <row r="1182" spans="1:7" x14ac:dyDescent="0.25">
      <c r="A1182" s="13"/>
      <c r="G1182" s="13"/>
    </row>
    <row r="1183" spans="1:7" x14ac:dyDescent="0.25">
      <c r="A1183" s="13"/>
      <c r="G1183" s="13"/>
    </row>
    <row r="1184" spans="1:7" x14ac:dyDescent="0.25">
      <c r="A1184" s="13"/>
      <c r="G1184" s="13"/>
    </row>
    <row r="1185" spans="1:7" x14ac:dyDescent="0.25">
      <c r="A1185" s="13"/>
      <c r="G1185" s="13"/>
    </row>
    <row r="1186" spans="1:7" x14ac:dyDescent="0.25">
      <c r="A1186" s="13"/>
      <c r="G1186" s="13"/>
    </row>
    <row r="1187" spans="1:7" x14ac:dyDescent="0.25">
      <c r="A1187" s="13"/>
      <c r="G1187" s="13"/>
    </row>
    <row r="1188" spans="1:7" x14ac:dyDescent="0.25">
      <c r="A1188" s="13"/>
      <c r="G1188" s="13"/>
    </row>
    <row r="1189" spans="1:7" x14ac:dyDescent="0.25">
      <c r="A1189" s="13"/>
      <c r="G1189" s="13"/>
    </row>
    <row r="1190" spans="1:7" x14ac:dyDescent="0.25">
      <c r="A1190" s="13"/>
      <c r="G1190" s="13"/>
    </row>
    <row r="1191" spans="1:7" x14ac:dyDescent="0.25">
      <c r="A1191" s="13"/>
      <c r="G1191" s="13"/>
    </row>
    <row r="1192" spans="1:7" x14ac:dyDescent="0.25">
      <c r="A1192" s="13"/>
      <c r="G1192" s="13"/>
    </row>
    <row r="1193" spans="1:7" x14ac:dyDescent="0.25">
      <c r="A1193" s="13"/>
      <c r="G1193" s="13"/>
    </row>
    <row r="1194" spans="1:7" x14ac:dyDescent="0.25">
      <c r="A1194" s="13"/>
      <c r="G1194" s="13"/>
    </row>
    <row r="1195" spans="1:7" x14ac:dyDescent="0.25">
      <c r="A1195" s="13"/>
      <c r="G1195" s="13"/>
    </row>
    <row r="1196" spans="1:7" x14ac:dyDescent="0.25">
      <c r="A1196" s="13"/>
      <c r="G1196" s="13"/>
    </row>
    <row r="1197" spans="1:7" x14ac:dyDescent="0.25">
      <c r="A1197" s="13"/>
      <c r="G1197" s="13"/>
    </row>
    <row r="1198" spans="1:7" x14ac:dyDescent="0.25">
      <c r="A1198" s="13"/>
      <c r="G1198" s="13"/>
    </row>
    <row r="1199" spans="1:7" x14ac:dyDescent="0.25">
      <c r="A1199" s="13"/>
      <c r="G1199" s="13"/>
    </row>
    <row r="1200" spans="1:7" x14ac:dyDescent="0.25">
      <c r="A1200" s="13"/>
      <c r="G1200" s="13"/>
    </row>
    <row r="1201" spans="1:7" x14ac:dyDescent="0.25">
      <c r="A1201" s="13"/>
      <c r="G1201" s="13"/>
    </row>
    <row r="1202" spans="1:7" x14ac:dyDescent="0.25">
      <c r="A1202" s="13"/>
      <c r="G1202" s="13"/>
    </row>
    <row r="1203" spans="1:7" x14ac:dyDescent="0.25">
      <c r="A1203" s="13"/>
      <c r="G1203" s="13"/>
    </row>
    <row r="1204" spans="1:7" x14ac:dyDescent="0.25">
      <c r="A1204" s="13"/>
      <c r="G1204" s="13"/>
    </row>
    <row r="1205" spans="1:7" x14ac:dyDescent="0.25">
      <c r="A1205" s="13"/>
      <c r="G1205" s="13"/>
    </row>
    <row r="1206" spans="1:7" x14ac:dyDescent="0.25">
      <c r="A1206" s="13"/>
      <c r="G1206" s="13"/>
    </row>
    <row r="1207" spans="1:7" x14ac:dyDescent="0.25">
      <c r="A1207" s="13"/>
      <c r="G1207" s="13"/>
    </row>
    <row r="1208" spans="1:7" x14ac:dyDescent="0.25">
      <c r="A1208" s="13"/>
      <c r="G1208" s="13"/>
    </row>
    <row r="1209" spans="1:7" x14ac:dyDescent="0.25">
      <c r="A1209" s="13"/>
      <c r="G1209" s="13"/>
    </row>
    <row r="1210" spans="1:7" x14ac:dyDescent="0.25">
      <c r="A1210" s="13"/>
      <c r="G1210" s="13"/>
    </row>
    <row r="1211" spans="1:7" x14ac:dyDescent="0.25">
      <c r="A1211" s="13"/>
      <c r="G1211" s="13"/>
    </row>
    <row r="1212" spans="1:7" x14ac:dyDescent="0.25">
      <c r="A1212" s="13"/>
      <c r="G1212" s="13"/>
    </row>
    <row r="1213" spans="1:7" x14ac:dyDescent="0.25">
      <c r="A1213" s="13"/>
      <c r="G1213" s="13"/>
    </row>
    <row r="1214" spans="1:7" x14ac:dyDescent="0.25">
      <c r="A1214" s="13"/>
      <c r="G1214" s="13"/>
    </row>
    <row r="1215" spans="1:7" x14ac:dyDescent="0.25">
      <c r="A1215" s="13"/>
      <c r="G1215" s="13"/>
    </row>
    <row r="1216" spans="1:7" x14ac:dyDescent="0.25">
      <c r="A1216" s="13"/>
      <c r="G1216" s="13"/>
    </row>
    <row r="1217" spans="1:7" x14ac:dyDescent="0.25">
      <c r="A1217" s="13"/>
      <c r="G1217" s="13"/>
    </row>
    <row r="1218" spans="1:7" x14ac:dyDescent="0.25">
      <c r="A1218" s="13"/>
      <c r="G1218" s="13"/>
    </row>
    <row r="1219" spans="1:7" x14ac:dyDescent="0.25">
      <c r="A1219" s="13"/>
      <c r="G1219" s="13"/>
    </row>
    <row r="1220" spans="1:7" x14ac:dyDescent="0.25">
      <c r="A1220" s="13"/>
      <c r="G1220" s="13"/>
    </row>
    <row r="1221" spans="1:7" x14ac:dyDescent="0.25">
      <c r="A1221" s="13"/>
      <c r="G1221" s="13"/>
    </row>
    <row r="1222" spans="1:7" x14ac:dyDescent="0.25">
      <c r="A1222" s="13"/>
      <c r="G1222" s="13"/>
    </row>
    <row r="1223" spans="1:7" x14ac:dyDescent="0.25">
      <c r="A1223" s="13"/>
      <c r="G1223" s="13"/>
    </row>
    <row r="1224" spans="1:7" x14ac:dyDescent="0.25">
      <c r="A1224" s="13"/>
      <c r="G1224" s="13"/>
    </row>
    <row r="1225" spans="1:7" x14ac:dyDescent="0.25">
      <c r="A1225" s="13"/>
      <c r="G1225" s="13"/>
    </row>
    <row r="1226" spans="1:7" x14ac:dyDescent="0.25">
      <c r="A1226" s="13"/>
      <c r="G1226" s="13"/>
    </row>
    <row r="1227" spans="1:7" x14ac:dyDescent="0.25">
      <c r="A1227" s="13"/>
      <c r="G1227" s="13"/>
    </row>
    <row r="1228" spans="1:7" x14ac:dyDescent="0.25">
      <c r="A1228" s="13"/>
      <c r="G1228" s="13"/>
    </row>
    <row r="1229" spans="1:7" x14ac:dyDescent="0.25">
      <c r="A1229" s="13"/>
      <c r="G1229" s="13"/>
    </row>
    <row r="1230" spans="1:7" x14ac:dyDescent="0.25">
      <c r="A1230" s="13"/>
      <c r="G1230" s="13"/>
    </row>
    <row r="1231" spans="1:7" x14ac:dyDescent="0.25">
      <c r="A1231" s="13"/>
      <c r="G1231" s="13"/>
    </row>
    <row r="1232" spans="1:7" x14ac:dyDescent="0.25">
      <c r="A1232" s="13"/>
      <c r="G1232" s="13"/>
    </row>
    <row r="1233" spans="1:7" x14ac:dyDescent="0.25">
      <c r="A1233" s="13"/>
      <c r="G1233" s="13"/>
    </row>
    <row r="1234" spans="1:7" x14ac:dyDescent="0.25">
      <c r="A1234" s="13"/>
      <c r="G1234" s="13"/>
    </row>
    <row r="1235" spans="1:7" x14ac:dyDescent="0.25">
      <c r="A1235" s="13"/>
      <c r="F1235" s="7"/>
      <c r="G1235" s="13"/>
    </row>
    <row r="1236" spans="1:7" x14ac:dyDescent="0.25">
      <c r="A1236" s="13"/>
      <c r="G1236" s="13"/>
    </row>
    <row r="1237" spans="1:7" x14ac:dyDescent="0.25">
      <c r="A1237" s="13"/>
      <c r="G1237" s="13"/>
    </row>
    <row r="1238" spans="1:7" x14ac:dyDescent="0.25">
      <c r="A1238" s="13"/>
      <c r="G1238" s="13"/>
    </row>
    <row r="1239" spans="1:7" x14ac:dyDescent="0.25">
      <c r="A1239" s="13"/>
      <c r="G1239" s="13"/>
    </row>
    <row r="1240" spans="1:7" x14ac:dyDescent="0.25">
      <c r="A1240" s="13"/>
      <c r="G1240" s="13"/>
    </row>
    <row r="1241" spans="1:7" x14ac:dyDescent="0.25">
      <c r="A1241" s="13"/>
      <c r="G1241" s="13"/>
    </row>
    <row r="1242" spans="1:7" x14ac:dyDescent="0.25">
      <c r="A1242" s="13"/>
      <c r="G1242" s="13"/>
    </row>
    <row r="1243" spans="1:7" x14ac:dyDescent="0.25">
      <c r="A1243" s="13"/>
      <c r="G1243" s="13"/>
    </row>
    <row r="1244" spans="1:7" x14ac:dyDescent="0.25">
      <c r="A1244" s="13"/>
      <c r="G1244" s="13"/>
    </row>
    <row r="1245" spans="1:7" x14ac:dyDescent="0.25">
      <c r="A1245" s="13"/>
      <c r="G1245" s="13"/>
    </row>
    <row r="1246" spans="1:7" x14ac:dyDescent="0.25">
      <c r="A1246" s="13"/>
      <c r="G1246" s="13"/>
    </row>
    <row r="1247" spans="1:7" x14ac:dyDescent="0.25">
      <c r="A1247" s="13"/>
      <c r="G1247" s="13"/>
    </row>
    <row r="1248" spans="1:7" x14ac:dyDescent="0.25">
      <c r="A1248" s="13"/>
      <c r="G1248" s="13"/>
    </row>
    <row r="1249" spans="1:7" x14ac:dyDescent="0.25">
      <c r="A1249" s="13"/>
      <c r="G1249" s="13"/>
    </row>
    <row r="1250" spans="1:7" x14ac:dyDescent="0.25">
      <c r="A1250" s="13"/>
      <c r="G1250" s="13"/>
    </row>
    <row r="1251" spans="1:7" x14ac:dyDescent="0.25">
      <c r="A1251" s="13"/>
      <c r="G1251" s="13"/>
    </row>
    <row r="1252" spans="1:7" x14ac:dyDescent="0.25">
      <c r="A1252" s="13"/>
      <c r="G1252" s="13"/>
    </row>
    <row r="1253" spans="1:7" x14ac:dyDescent="0.25">
      <c r="A1253" s="13"/>
      <c r="G1253" s="13"/>
    </row>
    <row r="1254" spans="1:7" x14ac:dyDescent="0.25">
      <c r="A1254" s="13"/>
      <c r="G1254" s="13"/>
    </row>
    <row r="1255" spans="1:7" x14ac:dyDescent="0.25">
      <c r="A1255" s="13"/>
      <c r="G1255" s="13"/>
    </row>
    <row r="1256" spans="1:7" x14ac:dyDescent="0.25">
      <c r="A1256" s="13"/>
      <c r="G1256" s="13"/>
    </row>
    <row r="1257" spans="1:7" x14ac:dyDescent="0.25">
      <c r="A1257" s="13"/>
      <c r="G1257" s="13"/>
    </row>
    <row r="1258" spans="1:7" x14ac:dyDescent="0.25">
      <c r="A1258" s="13"/>
      <c r="G1258" s="13"/>
    </row>
    <row r="1259" spans="1:7" x14ac:dyDescent="0.25">
      <c r="A1259" s="13"/>
      <c r="G1259" s="13"/>
    </row>
    <row r="1260" spans="1:7" x14ac:dyDescent="0.25">
      <c r="A1260" s="13"/>
      <c r="G1260" s="13"/>
    </row>
    <row r="1261" spans="1:7" x14ac:dyDescent="0.25">
      <c r="A1261" s="13"/>
      <c r="G1261" s="13"/>
    </row>
    <row r="1262" spans="1:7" x14ac:dyDescent="0.25">
      <c r="A1262" s="13"/>
      <c r="G1262" s="13"/>
    </row>
    <row r="1263" spans="1:7" x14ac:dyDescent="0.25">
      <c r="A1263" s="13"/>
      <c r="G1263" s="13"/>
    </row>
    <row r="1264" spans="1:7" x14ac:dyDescent="0.25">
      <c r="A1264" s="13"/>
      <c r="G1264" s="13"/>
    </row>
    <row r="1265" spans="1:7" x14ac:dyDescent="0.25">
      <c r="A1265" s="13"/>
      <c r="G1265" s="13"/>
    </row>
    <row r="1266" spans="1:7" x14ac:dyDescent="0.25">
      <c r="A1266" s="13"/>
      <c r="G1266" s="13"/>
    </row>
    <row r="1267" spans="1:7" x14ac:dyDescent="0.25">
      <c r="A1267" s="13"/>
      <c r="G1267" s="13"/>
    </row>
    <row r="1268" spans="1:7" x14ac:dyDescent="0.25">
      <c r="A1268" s="13"/>
      <c r="G1268" s="13"/>
    </row>
    <row r="1269" spans="1:7" x14ac:dyDescent="0.25">
      <c r="A1269" s="13"/>
      <c r="G1269" s="13"/>
    </row>
    <row r="1270" spans="1:7" x14ac:dyDescent="0.25">
      <c r="A1270" s="13"/>
      <c r="G1270" s="13"/>
    </row>
    <row r="1271" spans="1:7" x14ac:dyDescent="0.25">
      <c r="A1271" s="13"/>
      <c r="G1271" s="13"/>
    </row>
    <row r="1272" spans="1:7" x14ac:dyDescent="0.25">
      <c r="A1272" s="13"/>
      <c r="G1272" s="13"/>
    </row>
    <row r="1273" spans="1:7" x14ac:dyDescent="0.25">
      <c r="A1273" s="13"/>
      <c r="G1273" s="13"/>
    </row>
    <row r="1274" spans="1:7" x14ac:dyDescent="0.25">
      <c r="A1274" s="13"/>
      <c r="G1274" s="13"/>
    </row>
    <row r="1275" spans="1:7" x14ac:dyDescent="0.25">
      <c r="A1275" s="13"/>
      <c r="G1275" s="13"/>
    </row>
    <row r="1276" spans="1:7" x14ac:dyDescent="0.25">
      <c r="A1276" s="13"/>
      <c r="G1276" s="13"/>
    </row>
    <row r="1277" spans="1:7" x14ac:dyDescent="0.25">
      <c r="A1277" s="13"/>
      <c r="G1277" s="13"/>
    </row>
    <row r="1278" spans="1:7" x14ac:dyDescent="0.25">
      <c r="A1278" s="13"/>
      <c r="G1278" s="13"/>
    </row>
    <row r="1279" spans="1:7" x14ac:dyDescent="0.25">
      <c r="A1279" s="13"/>
      <c r="G1279" s="13"/>
    </row>
    <row r="1280" spans="1:7" x14ac:dyDescent="0.25">
      <c r="A1280" s="13"/>
      <c r="G1280" s="13"/>
    </row>
    <row r="1281" spans="1:9" x14ac:dyDescent="0.25">
      <c r="A1281" s="13"/>
      <c r="G1281" s="13"/>
    </row>
    <row r="1282" spans="1:9" x14ac:dyDescent="0.25">
      <c r="A1282" s="13"/>
      <c r="G1282" s="13"/>
    </row>
    <row r="1283" spans="1:9" x14ac:dyDescent="0.25">
      <c r="A1283" s="13"/>
      <c r="G1283" s="13"/>
    </row>
    <row r="1284" spans="1:9" x14ac:dyDescent="0.25">
      <c r="A1284" s="13"/>
      <c r="G1284" s="13"/>
    </row>
    <row r="1285" spans="1:9" x14ac:dyDescent="0.25">
      <c r="A1285" s="13"/>
      <c r="G1285" s="13"/>
    </row>
    <row r="1286" spans="1:9" x14ac:dyDescent="0.25">
      <c r="A1286" s="13"/>
      <c r="G1286" s="13"/>
    </row>
    <row r="1287" spans="1:9" x14ac:dyDescent="0.25">
      <c r="A1287" s="13"/>
      <c r="G1287" s="13"/>
    </row>
    <row r="1288" spans="1:9" x14ac:dyDescent="0.25">
      <c r="A1288" s="13"/>
      <c r="G1288" s="13"/>
    </row>
    <row r="1289" spans="1:9" x14ac:dyDescent="0.25">
      <c r="A1289" s="13"/>
      <c r="G1289" s="13"/>
    </row>
    <row r="1290" spans="1:9" x14ac:dyDescent="0.25">
      <c r="A1290" s="13"/>
      <c r="G1290" s="13"/>
    </row>
    <row r="1291" spans="1:9" x14ac:dyDescent="0.25">
      <c r="A1291" s="13"/>
      <c r="G1291" s="13"/>
    </row>
    <row r="1292" spans="1:9" x14ac:dyDescent="0.25">
      <c r="A1292" s="13"/>
      <c r="G1292" s="13"/>
    </row>
    <row r="1293" spans="1:9" x14ac:dyDescent="0.25">
      <c r="A1293" s="13"/>
      <c r="G1293" s="13"/>
    </row>
    <row r="1294" spans="1:9" x14ac:dyDescent="0.25">
      <c r="A1294" s="13"/>
      <c r="F1294" s="7"/>
      <c r="G1294" s="13"/>
    </row>
    <row r="1295" spans="1:9" x14ac:dyDescent="0.25">
      <c r="A1295" s="13"/>
      <c r="G1295" s="13"/>
      <c r="I1295" s="7"/>
    </row>
    <row r="1296" spans="1:9" x14ac:dyDescent="0.25">
      <c r="A1296" s="13"/>
      <c r="G1296" s="13"/>
    </row>
    <row r="1297" spans="1:7" x14ac:dyDescent="0.25">
      <c r="A1297" s="13"/>
      <c r="G1297" s="13"/>
    </row>
    <row r="1298" spans="1:7" x14ac:dyDescent="0.25">
      <c r="A1298" s="13"/>
      <c r="G1298" s="13"/>
    </row>
    <row r="1299" spans="1:7" x14ac:dyDescent="0.25">
      <c r="A1299" s="13"/>
      <c r="G1299" s="13"/>
    </row>
    <row r="1300" spans="1:7" x14ac:dyDescent="0.25">
      <c r="A1300" s="13"/>
      <c r="G1300" s="13"/>
    </row>
    <row r="1301" spans="1:7" x14ac:dyDescent="0.25">
      <c r="A1301" s="13"/>
      <c r="F1301" s="7"/>
      <c r="G1301" s="13"/>
    </row>
    <row r="1302" spans="1:7" x14ac:dyDescent="0.25">
      <c r="A1302" s="13"/>
      <c r="G1302" s="13"/>
    </row>
    <row r="1303" spans="1:7" x14ac:dyDescent="0.25">
      <c r="A1303" s="13"/>
      <c r="G1303" s="13"/>
    </row>
    <row r="1304" spans="1:7" x14ac:dyDescent="0.25">
      <c r="A1304" s="13"/>
      <c r="G1304" s="13"/>
    </row>
    <row r="1305" spans="1:7" x14ac:dyDescent="0.25">
      <c r="A1305" s="13"/>
      <c r="G1305" s="13"/>
    </row>
    <row r="1306" spans="1:7" x14ac:dyDescent="0.25">
      <c r="A1306" s="13"/>
      <c r="G1306" s="13"/>
    </row>
    <row r="1307" spans="1:7" x14ac:dyDescent="0.25">
      <c r="A1307" s="13"/>
      <c r="G1307" s="13"/>
    </row>
    <row r="1308" spans="1:7" x14ac:dyDescent="0.25">
      <c r="A1308" s="13"/>
      <c r="G1308" s="13"/>
    </row>
    <row r="1309" spans="1:7" x14ac:dyDescent="0.25">
      <c r="A1309" s="13"/>
      <c r="G1309" s="13"/>
    </row>
    <row r="1310" spans="1:7" x14ac:dyDescent="0.25">
      <c r="A1310" s="13"/>
      <c r="G1310" s="13"/>
    </row>
    <row r="1311" spans="1:7" x14ac:dyDescent="0.25">
      <c r="A1311" s="13"/>
      <c r="G1311" s="13"/>
    </row>
    <row r="1312" spans="1:7" x14ac:dyDescent="0.25">
      <c r="A1312" s="13"/>
      <c r="G1312" s="13"/>
    </row>
    <row r="1313" spans="1:7" x14ac:dyDescent="0.25">
      <c r="A1313" s="13"/>
      <c r="G1313" s="13"/>
    </row>
    <row r="1314" spans="1:7" x14ac:dyDescent="0.25">
      <c r="A1314" s="13"/>
      <c r="G1314" s="13"/>
    </row>
    <row r="1315" spans="1:7" x14ac:dyDescent="0.25">
      <c r="A1315" s="13"/>
      <c r="G1315" s="13"/>
    </row>
    <row r="1316" spans="1:7" x14ac:dyDescent="0.25">
      <c r="A1316" s="13"/>
      <c r="G1316" s="13"/>
    </row>
    <row r="1317" spans="1:7" x14ac:dyDescent="0.25">
      <c r="A1317" s="13"/>
      <c r="G1317" s="13"/>
    </row>
    <row r="1318" spans="1:7" x14ac:dyDescent="0.25">
      <c r="A1318" s="13"/>
      <c r="G1318" s="13"/>
    </row>
    <row r="1319" spans="1:7" x14ac:dyDescent="0.25">
      <c r="A1319" s="13"/>
      <c r="G1319" s="13"/>
    </row>
    <row r="1320" spans="1:7" x14ac:dyDescent="0.25">
      <c r="A1320" s="13"/>
      <c r="G1320" s="13"/>
    </row>
    <row r="1321" spans="1:7" x14ac:dyDescent="0.25">
      <c r="A1321" s="13"/>
      <c r="G1321" s="13"/>
    </row>
    <row r="1322" spans="1:7" x14ac:dyDescent="0.25">
      <c r="A1322" s="13"/>
      <c r="G1322" s="13"/>
    </row>
    <row r="1323" spans="1:7" x14ac:dyDescent="0.25">
      <c r="A1323" s="13"/>
      <c r="G1323" s="13"/>
    </row>
    <row r="1324" spans="1:7" x14ac:dyDescent="0.25">
      <c r="A1324" s="13"/>
      <c r="G1324" s="13"/>
    </row>
    <row r="1325" spans="1:7" x14ac:dyDescent="0.25">
      <c r="A1325" s="13"/>
      <c r="G1325" s="13"/>
    </row>
    <row r="1326" spans="1:7" x14ac:dyDescent="0.25">
      <c r="A1326" s="13"/>
      <c r="G1326" s="13"/>
    </row>
    <row r="1327" spans="1:7" x14ac:dyDescent="0.25">
      <c r="A1327" s="13"/>
      <c r="G1327" s="13"/>
    </row>
    <row r="1328" spans="1:7" x14ac:dyDescent="0.25">
      <c r="A1328" s="13"/>
      <c r="G1328" s="13"/>
    </row>
    <row r="1329" spans="1:7" x14ac:dyDescent="0.25">
      <c r="A1329" s="13"/>
      <c r="G1329" s="13"/>
    </row>
    <row r="1330" spans="1:7" x14ac:dyDescent="0.25">
      <c r="A1330" s="13"/>
      <c r="G1330" s="13"/>
    </row>
    <row r="1331" spans="1:7" x14ac:dyDescent="0.25">
      <c r="A1331" s="13"/>
      <c r="G1331" s="13"/>
    </row>
    <row r="1332" spans="1:7" x14ac:dyDescent="0.25">
      <c r="A1332" s="13"/>
      <c r="G1332" s="13"/>
    </row>
    <row r="1333" spans="1:7" x14ac:dyDescent="0.25">
      <c r="A1333" s="13"/>
      <c r="G1333" s="13"/>
    </row>
    <row r="1334" spans="1:7" x14ac:dyDescent="0.25">
      <c r="A1334" s="13"/>
      <c r="G1334" s="13"/>
    </row>
    <row r="1335" spans="1:7" x14ac:dyDescent="0.25">
      <c r="A1335" s="13"/>
      <c r="G1335" s="13"/>
    </row>
    <row r="1336" spans="1:7" x14ac:dyDescent="0.25">
      <c r="A1336" s="13"/>
      <c r="G1336" s="13"/>
    </row>
    <row r="1337" spans="1:7" x14ac:dyDescent="0.25">
      <c r="A1337" s="13"/>
      <c r="G1337" s="13"/>
    </row>
    <row r="1338" spans="1:7" x14ac:dyDescent="0.25">
      <c r="A1338" s="13"/>
      <c r="G1338" s="13"/>
    </row>
    <row r="1339" spans="1:7" x14ac:dyDescent="0.25">
      <c r="A1339" s="13"/>
      <c r="G1339" s="13"/>
    </row>
    <row r="1340" spans="1:7" x14ac:dyDescent="0.25">
      <c r="A1340" s="13"/>
      <c r="G1340" s="13"/>
    </row>
    <row r="1341" spans="1:7" x14ac:dyDescent="0.25">
      <c r="A1341" s="13"/>
      <c r="G1341" s="13"/>
    </row>
    <row r="1342" spans="1:7" x14ac:dyDescent="0.25">
      <c r="A1342" s="13"/>
      <c r="G1342" s="13"/>
    </row>
    <row r="1343" spans="1:7" x14ac:dyDescent="0.25">
      <c r="A1343" s="13"/>
      <c r="G1343" s="13"/>
    </row>
    <row r="1344" spans="1:7" x14ac:dyDescent="0.25">
      <c r="A1344" s="13"/>
      <c r="G1344" s="13"/>
    </row>
    <row r="1345" spans="1:12" x14ac:dyDescent="0.25">
      <c r="A1345" s="13"/>
      <c r="G1345" s="13"/>
    </row>
    <row r="1346" spans="1:12" x14ac:dyDescent="0.25">
      <c r="A1346" s="13"/>
      <c r="G1346" s="13"/>
    </row>
    <row r="1347" spans="1:12" x14ac:dyDescent="0.25">
      <c r="A1347" s="13"/>
      <c r="G1347" s="13"/>
    </row>
    <row r="1348" spans="1:12" x14ac:dyDescent="0.25">
      <c r="A1348" s="13"/>
      <c r="G1348" s="13"/>
    </row>
    <row r="1349" spans="1:12" x14ac:dyDescent="0.25">
      <c r="A1349" s="13"/>
      <c r="G1349" s="13"/>
    </row>
    <row r="1350" spans="1:12" x14ac:dyDescent="0.25">
      <c r="A1350" s="13"/>
      <c r="G1350" s="13"/>
    </row>
    <row r="1351" spans="1:12" x14ac:dyDescent="0.25">
      <c r="A1351" s="13"/>
      <c r="G1351" s="13"/>
    </row>
    <row r="1352" spans="1:12" x14ac:dyDescent="0.25">
      <c r="A1352" s="13"/>
      <c r="G1352" s="13"/>
    </row>
    <row r="1353" spans="1:12" x14ac:dyDescent="0.25">
      <c r="A1353" s="13"/>
      <c r="G1353" s="13"/>
    </row>
    <row r="1354" spans="1:12" x14ac:dyDescent="0.25">
      <c r="A1354" s="13"/>
      <c r="G1354" s="13"/>
    </row>
    <row r="1355" spans="1:12" x14ac:dyDescent="0.25">
      <c r="A1355" s="13"/>
      <c r="G1355" s="13"/>
    </row>
    <row r="1356" spans="1:12" x14ac:dyDescent="0.25">
      <c r="A1356" s="13"/>
      <c r="G1356" s="13"/>
    </row>
    <row r="1357" spans="1:12" x14ac:dyDescent="0.25">
      <c r="A1357" s="13"/>
      <c r="G1357" s="13"/>
    </row>
    <row r="1358" spans="1:12" x14ac:dyDescent="0.25">
      <c r="G1358" s="13">
        <v>96051005</v>
      </c>
      <c r="H1358" t="s">
        <v>26</v>
      </c>
      <c r="I1358">
        <v>0</v>
      </c>
      <c r="J1358">
        <v>0</v>
      </c>
      <c r="K1358">
        <v>0</v>
      </c>
      <c r="L1358">
        <v>0</v>
      </c>
    </row>
  </sheetData>
  <mergeCells count="2">
    <mergeCell ref="A1:F1"/>
    <mergeCell ref="G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F5498-135D-7440-B904-120C97A0B354}">
  <dimension ref="B4:F120"/>
  <sheetViews>
    <sheetView showGridLines="0" tabSelected="1" topLeftCell="A85" zoomScale="211" workbookViewId="0">
      <selection activeCell="C93" sqref="C93"/>
    </sheetView>
  </sheetViews>
  <sheetFormatPr baseColWidth="10" defaultColWidth="10.85546875" defaultRowHeight="15" outlineLevelRow="1" x14ac:dyDescent="0.25"/>
  <cols>
    <col min="1" max="1" width="10.85546875" style="119"/>
    <col min="2" max="2" width="19.85546875" style="119" customWidth="1"/>
    <col min="3" max="3" width="16.28515625" style="119" customWidth="1"/>
    <col min="4" max="4" width="13.85546875" style="119" customWidth="1"/>
    <col min="5" max="5" width="15.28515625" style="119" bestFit="1" customWidth="1"/>
    <col min="6" max="6" width="16.85546875" style="119" customWidth="1"/>
    <col min="7" max="16384" width="10.85546875" style="119"/>
  </cols>
  <sheetData>
    <row r="4" spans="2:6" x14ac:dyDescent="0.25">
      <c r="B4" s="118" t="s">
        <v>497</v>
      </c>
    </row>
    <row r="5" spans="2:6" outlineLevel="1" x14ac:dyDescent="0.25"/>
    <row r="6" spans="2:6" outlineLevel="1" x14ac:dyDescent="0.25">
      <c r="B6" s="119" t="s">
        <v>498</v>
      </c>
    </row>
    <row r="7" spans="2:6" outlineLevel="1" x14ac:dyDescent="0.25"/>
    <row r="8" spans="2:6" outlineLevel="1" x14ac:dyDescent="0.25">
      <c r="B8" s="120" t="s">
        <v>499</v>
      </c>
      <c r="C8" s="120" t="s">
        <v>500</v>
      </c>
      <c r="D8" s="120" t="s">
        <v>501</v>
      </c>
      <c r="E8" s="121" t="s">
        <v>502</v>
      </c>
      <c r="F8" s="121" t="s">
        <v>503</v>
      </c>
    </row>
    <row r="9" spans="2:6" outlineLevel="1" x14ac:dyDescent="0.25">
      <c r="B9" s="166"/>
      <c r="C9" s="167"/>
      <c r="D9" s="168"/>
      <c r="E9" s="125" t="e">
        <f>C9/$C$12</f>
        <v>#DIV/0!</v>
      </c>
      <c r="F9" s="126" t="e">
        <f>D9*E9</f>
        <v>#DIV/0!</v>
      </c>
    </row>
    <row r="10" spans="2:6" outlineLevel="1" x14ac:dyDescent="0.25">
      <c r="B10" s="166"/>
      <c r="C10" s="167"/>
      <c r="D10" s="168"/>
      <c r="E10" s="125" t="e">
        <f>C10/$C$12</f>
        <v>#DIV/0!</v>
      </c>
      <c r="F10" s="126" t="e">
        <f>D10*E10</f>
        <v>#DIV/0!</v>
      </c>
    </row>
    <row r="11" spans="2:6" outlineLevel="1" x14ac:dyDescent="0.25">
      <c r="B11" s="166"/>
      <c r="C11" s="167"/>
      <c r="D11" s="168"/>
      <c r="E11" s="125" t="e">
        <f>C11/$C$12</f>
        <v>#DIV/0!</v>
      </c>
      <c r="F11" s="126" t="e">
        <f>D11*E11</f>
        <v>#DIV/0!</v>
      </c>
    </row>
    <row r="12" spans="2:6" outlineLevel="1" x14ac:dyDescent="0.25">
      <c r="B12" s="122" t="s">
        <v>504</v>
      </c>
      <c r="C12" s="127">
        <f>SUM(C9:C11)</f>
        <v>0</v>
      </c>
      <c r="D12" s="125">
        <f>SUM(D9:D11)</f>
        <v>0</v>
      </c>
      <c r="E12" s="125" t="e">
        <f>C12/$C$12</f>
        <v>#DIV/0!</v>
      </c>
      <c r="F12" s="126" t="e">
        <f>SUM(F9:F11)</f>
        <v>#DIV/0!</v>
      </c>
    </row>
    <row r="13" spans="2:6" ht="9" customHeight="1" outlineLevel="1" x14ac:dyDescent="0.25"/>
    <row r="14" spans="2:6" outlineLevel="1" x14ac:dyDescent="0.25">
      <c r="B14" s="119" t="s">
        <v>505</v>
      </c>
      <c r="C14" s="128" t="e">
        <f>F12</f>
        <v>#DIV/0!</v>
      </c>
    </row>
    <row r="15" spans="2:6" outlineLevel="1" x14ac:dyDescent="0.25"/>
    <row r="16" spans="2:6" outlineLevel="1" x14ac:dyDescent="0.25">
      <c r="B16" s="119" t="s">
        <v>506</v>
      </c>
    </row>
    <row r="17" spans="2:4" ht="9" customHeight="1" outlineLevel="1" x14ac:dyDescent="0.25"/>
    <row r="18" spans="2:4" outlineLevel="1" x14ac:dyDescent="0.25">
      <c r="B18" s="119" t="s">
        <v>507</v>
      </c>
      <c r="C18" s="165"/>
    </row>
    <row r="19" spans="2:4" ht="8.1" customHeight="1" outlineLevel="1" x14ac:dyDescent="0.25"/>
    <row r="20" spans="2:4" outlineLevel="1" x14ac:dyDescent="0.25">
      <c r="B20" s="119" t="s">
        <v>508</v>
      </c>
    </row>
    <row r="21" spans="2:4" ht="6" customHeight="1" outlineLevel="1" x14ac:dyDescent="0.25"/>
    <row r="22" spans="2:4" outlineLevel="1" x14ac:dyDescent="0.25">
      <c r="B22" s="119" t="s">
        <v>3</v>
      </c>
      <c r="C22" s="130">
        <v>400000000</v>
      </c>
    </row>
    <row r="23" spans="2:4" outlineLevel="1" x14ac:dyDescent="0.25">
      <c r="B23" s="119" t="s">
        <v>509</v>
      </c>
      <c r="C23" s="130">
        <v>20000000</v>
      </c>
    </row>
    <row r="24" spans="2:4" ht="6" customHeight="1" outlineLevel="1" x14ac:dyDescent="0.25"/>
    <row r="25" spans="2:4" outlineLevel="1" x14ac:dyDescent="0.25">
      <c r="B25" s="119" t="s">
        <v>510</v>
      </c>
      <c r="C25" s="131">
        <f>C23/C22</f>
        <v>0.05</v>
      </c>
    </row>
    <row r="26" spans="2:4" ht="9.9499999999999993" customHeight="1" outlineLevel="1" x14ac:dyDescent="0.25">
      <c r="C26" s="129"/>
    </row>
    <row r="27" spans="2:4" outlineLevel="1" x14ac:dyDescent="0.25">
      <c r="B27" s="119" t="s">
        <v>511</v>
      </c>
      <c r="C27" s="129"/>
    </row>
    <row r="28" spans="2:4" ht="6" customHeight="1" outlineLevel="1" x14ac:dyDescent="0.25">
      <c r="C28" s="129"/>
    </row>
    <row r="29" spans="2:4" outlineLevel="1" x14ac:dyDescent="0.25">
      <c r="B29" s="132" t="s">
        <v>72</v>
      </c>
      <c r="C29" s="133" t="s">
        <v>512</v>
      </c>
      <c r="D29" s="132" t="s">
        <v>513</v>
      </c>
    </row>
    <row r="30" spans="2:4" outlineLevel="1" x14ac:dyDescent="0.25">
      <c r="B30" s="122" t="s">
        <v>3</v>
      </c>
      <c r="C30" s="123">
        <f>C22</f>
        <v>400000000</v>
      </c>
      <c r="D30" s="126">
        <f>C30/$C$32</f>
        <v>1</v>
      </c>
    </row>
    <row r="31" spans="2:4" outlineLevel="1" x14ac:dyDescent="0.25">
      <c r="B31" s="122" t="s">
        <v>514</v>
      </c>
      <c r="C31" s="123">
        <f>C12</f>
        <v>0</v>
      </c>
      <c r="D31" s="126">
        <f>C31/$C$32</f>
        <v>0</v>
      </c>
    </row>
    <row r="32" spans="2:4" outlineLevel="1" x14ac:dyDescent="0.25">
      <c r="B32" s="122" t="s">
        <v>515</v>
      </c>
      <c r="C32" s="127">
        <f>SUM(C30:C31)</f>
        <v>400000000</v>
      </c>
      <c r="D32" s="126">
        <f>C32/$C$32</f>
        <v>1</v>
      </c>
    </row>
    <row r="33" spans="2:6" ht="9.9499999999999993" customHeight="1" x14ac:dyDescent="0.25"/>
    <row r="34" spans="2:6" x14ac:dyDescent="0.25">
      <c r="B34" s="134" t="s">
        <v>516</v>
      </c>
      <c r="C34" s="135" t="e">
        <f>(D31*(C14*(1-C18)))+(D30*C25)</f>
        <v>#DIV/0!</v>
      </c>
    </row>
    <row r="36" spans="2:6" x14ac:dyDescent="0.25">
      <c r="B36" s="118" t="s">
        <v>517</v>
      </c>
    </row>
    <row r="37" spans="2:6" ht="9" customHeight="1" outlineLevel="1" x14ac:dyDescent="0.25"/>
    <row r="38" spans="2:6" outlineLevel="1" x14ac:dyDescent="0.25">
      <c r="B38" s="119" t="s">
        <v>498</v>
      </c>
    </row>
    <row r="39" spans="2:6" ht="9" customHeight="1" outlineLevel="1" x14ac:dyDescent="0.25"/>
    <row r="40" spans="2:6" outlineLevel="1" x14ac:dyDescent="0.25">
      <c r="B40" s="120" t="s">
        <v>499</v>
      </c>
      <c r="C40" s="120" t="s">
        <v>500</v>
      </c>
      <c r="D40" s="120" t="s">
        <v>501</v>
      </c>
      <c r="E40" s="121" t="s">
        <v>502</v>
      </c>
      <c r="F40" s="121" t="s">
        <v>503</v>
      </c>
    </row>
    <row r="41" spans="2:6" outlineLevel="1" x14ac:dyDescent="0.25">
      <c r="B41" s="122"/>
      <c r="C41" s="123"/>
      <c r="D41" s="124"/>
      <c r="E41" s="125" t="e">
        <f>C41/$C$12</f>
        <v>#DIV/0!</v>
      </c>
      <c r="F41" s="126" t="e">
        <f>D41*E41</f>
        <v>#DIV/0!</v>
      </c>
    </row>
    <row r="42" spans="2:6" outlineLevel="1" x14ac:dyDescent="0.25">
      <c r="B42" s="122"/>
      <c r="C42" s="123"/>
      <c r="D42" s="124"/>
      <c r="E42" s="125" t="e">
        <f>C42/$C$12</f>
        <v>#DIV/0!</v>
      </c>
      <c r="F42" s="126" t="e">
        <f>D42*E42</f>
        <v>#DIV/0!</v>
      </c>
    </row>
    <row r="43" spans="2:6" outlineLevel="1" x14ac:dyDescent="0.25">
      <c r="B43" s="122"/>
      <c r="C43" s="123"/>
      <c r="D43" s="124"/>
      <c r="E43" s="125" t="e">
        <f>C43/$C$12</f>
        <v>#DIV/0!</v>
      </c>
      <c r="F43" s="126" t="e">
        <f>D43*E43</f>
        <v>#DIV/0!</v>
      </c>
    </row>
    <row r="44" spans="2:6" outlineLevel="1" x14ac:dyDescent="0.25">
      <c r="B44" s="122" t="s">
        <v>504</v>
      </c>
      <c r="C44" s="127">
        <f>SUM(C41:C43)</f>
        <v>0</v>
      </c>
      <c r="D44" s="125">
        <f>SUM(D41:D43)</f>
        <v>0</v>
      </c>
      <c r="E44" s="125" t="e">
        <f>C44/$C$12</f>
        <v>#DIV/0!</v>
      </c>
      <c r="F44" s="126" t="e">
        <f>SUM(F41:F43)</f>
        <v>#DIV/0!</v>
      </c>
    </row>
    <row r="45" spans="2:6" ht="8.1" customHeight="1" outlineLevel="1" x14ac:dyDescent="0.25"/>
    <row r="46" spans="2:6" outlineLevel="1" x14ac:dyDescent="0.25">
      <c r="B46" s="119" t="s">
        <v>505</v>
      </c>
      <c r="C46" s="128" t="e">
        <f>F44</f>
        <v>#DIV/0!</v>
      </c>
    </row>
    <row r="47" spans="2:6" ht="6.95" customHeight="1" outlineLevel="1" x14ac:dyDescent="0.25"/>
    <row r="48" spans="2:6" outlineLevel="1" x14ac:dyDescent="0.25">
      <c r="B48" s="119" t="s">
        <v>506</v>
      </c>
    </row>
    <row r="49" spans="2:6" ht="9.9499999999999993" customHeight="1" outlineLevel="1" x14ac:dyDescent="0.25"/>
    <row r="50" spans="2:6" outlineLevel="1" x14ac:dyDescent="0.25">
      <c r="B50" s="119" t="s">
        <v>507</v>
      </c>
      <c r="C50" s="129">
        <v>0.35</v>
      </c>
    </row>
    <row r="51" spans="2:6" ht="6.95" customHeight="1" outlineLevel="1" x14ac:dyDescent="0.25"/>
    <row r="52" spans="2:6" outlineLevel="1" x14ac:dyDescent="0.25">
      <c r="B52" s="119" t="s">
        <v>518</v>
      </c>
    </row>
    <row r="53" spans="2:6" ht="9" customHeight="1" outlineLevel="1" x14ac:dyDescent="0.25"/>
    <row r="54" spans="2:6" outlineLevel="1" x14ac:dyDescent="0.25">
      <c r="B54" s="194" t="s">
        <v>519</v>
      </c>
      <c r="C54" s="194"/>
      <c r="D54" s="194"/>
      <c r="E54" s="194"/>
      <c r="F54" s="194"/>
    </row>
    <row r="55" spans="2:6" outlineLevel="1" x14ac:dyDescent="0.25">
      <c r="B55" s="136" t="s">
        <v>520</v>
      </c>
      <c r="C55" s="169"/>
      <c r="D55" s="197" t="s">
        <v>521</v>
      </c>
      <c r="E55" s="197"/>
      <c r="F55" s="197"/>
    </row>
    <row r="56" spans="2:6" ht="6.95" customHeight="1" outlineLevel="1" x14ac:dyDescent="0.25">
      <c r="B56" s="137"/>
      <c r="C56" s="138"/>
      <c r="D56" s="137"/>
      <c r="E56" s="137"/>
      <c r="F56" s="137"/>
    </row>
    <row r="57" spans="2:6" outlineLevel="1" x14ac:dyDescent="0.25">
      <c r="B57" s="194" t="s">
        <v>522</v>
      </c>
      <c r="C57" s="194"/>
      <c r="D57" s="194"/>
      <c r="E57" s="194"/>
      <c r="F57" s="194"/>
    </row>
    <row r="58" spans="2:6" outlineLevel="1" x14ac:dyDescent="0.25">
      <c r="B58" s="136" t="s">
        <v>523</v>
      </c>
      <c r="C58" s="169"/>
      <c r="D58" s="197" t="s">
        <v>524</v>
      </c>
      <c r="E58" s="197"/>
      <c r="F58" s="197"/>
    </row>
    <row r="59" spans="2:6" ht="6.95" customHeight="1" outlineLevel="1" x14ac:dyDescent="0.25"/>
    <row r="60" spans="2:6" outlineLevel="1" x14ac:dyDescent="0.25">
      <c r="B60" s="194" t="s">
        <v>525</v>
      </c>
      <c r="C60" s="194"/>
      <c r="D60" s="194"/>
      <c r="E60" s="194"/>
      <c r="F60" s="194"/>
    </row>
    <row r="61" spans="2:6" outlineLevel="1" x14ac:dyDescent="0.25">
      <c r="B61" s="139" t="s">
        <v>526</v>
      </c>
      <c r="C61" s="169"/>
      <c r="D61" s="140" t="s">
        <v>527</v>
      </c>
      <c r="E61" s="136"/>
      <c r="F61" s="136"/>
    </row>
    <row r="62" spans="2:6" ht="12" customHeight="1" outlineLevel="1" x14ac:dyDescent="0.25">
      <c r="C62" s="141"/>
      <c r="D62" s="141"/>
    </row>
    <row r="63" spans="2:6" outlineLevel="1" x14ac:dyDescent="0.25">
      <c r="B63" s="119" t="str">
        <f>B25</f>
        <v>COSTO DEL CAPITAL (Ke)</v>
      </c>
      <c r="C63" s="142">
        <f>+C55+C58+C61</f>
        <v>0</v>
      </c>
    </row>
    <row r="64" spans="2:6" ht="11.1" customHeight="1" outlineLevel="1" x14ac:dyDescent="0.25">
      <c r="C64" s="142"/>
    </row>
    <row r="65" spans="2:6" outlineLevel="1" x14ac:dyDescent="0.25">
      <c r="B65" s="119" t="s">
        <v>511</v>
      </c>
      <c r="C65" s="129"/>
    </row>
    <row r="66" spans="2:6" ht="6.95" customHeight="1" outlineLevel="1" x14ac:dyDescent="0.25">
      <c r="C66" s="129"/>
    </row>
    <row r="67" spans="2:6" outlineLevel="1" x14ac:dyDescent="0.25">
      <c r="B67" s="132" t="s">
        <v>72</v>
      </c>
      <c r="C67" s="133" t="s">
        <v>512</v>
      </c>
      <c r="D67" s="132" t="s">
        <v>513</v>
      </c>
    </row>
    <row r="68" spans="2:6" outlineLevel="1" x14ac:dyDescent="0.25">
      <c r="B68" s="122" t="s">
        <v>3</v>
      </c>
      <c r="C68" s="123">
        <v>400000000</v>
      </c>
      <c r="D68" s="126">
        <f>C68/$C$32</f>
        <v>1</v>
      </c>
    </row>
    <row r="69" spans="2:6" outlineLevel="1" x14ac:dyDescent="0.25">
      <c r="B69" s="122" t="s">
        <v>514</v>
      </c>
      <c r="C69" s="123">
        <v>1102000000</v>
      </c>
      <c r="D69" s="126">
        <f>C69/$C$32</f>
        <v>2.7549999999999999</v>
      </c>
    </row>
    <row r="70" spans="2:6" outlineLevel="1" x14ac:dyDescent="0.25">
      <c r="B70" s="122" t="s">
        <v>515</v>
      </c>
      <c r="C70" s="127">
        <f>SUM(C68:C69)</f>
        <v>1502000000</v>
      </c>
      <c r="D70" s="126">
        <f>C70/$C$32</f>
        <v>3.7549999999999999</v>
      </c>
    </row>
    <row r="71" spans="2:6" ht="9.9499999999999993" customHeight="1" x14ac:dyDescent="0.25"/>
    <row r="72" spans="2:6" x14ac:dyDescent="0.25">
      <c r="B72" s="134" t="s">
        <v>516</v>
      </c>
      <c r="C72" s="135" t="e">
        <f>(D69*(C46*(1-C50)))+(D68*C63)</f>
        <v>#DIV/0!</v>
      </c>
    </row>
    <row r="74" spans="2:6" x14ac:dyDescent="0.25">
      <c r="B74" s="118" t="s">
        <v>528</v>
      </c>
    </row>
    <row r="75" spans="2:6" ht="6" customHeight="1" outlineLevel="1" x14ac:dyDescent="0.25"/>
    <row r="76" spans="2:6" outlineLevel="1" x14ac:dyDescent="0.25">
      <c r="B76" s="119" t="s">
        <v>529</v>
      </c>
    </row>
    <row r="77" spans="2:6" ht="6" customHeight="1" outlineLevel="1" x14ac:dyDescent="0.25"/>
    <row r="78" spans="2:6" outlineLevel="1" x14ac:dyDescent="0.25">
      <c r="B78" s="120" t="s">
        <v>499</v>
      </c>
      <c r="C78" s="120" t="s">
        <v>500</v>
      </c>
      <c r="D78" s="120" t="s">
        <v>501</v>
      </c>
      <c r="E78" s="121" t="s">
        <v>502</v>
      </c>
      <c r="F78" s="121" t="s">
        <v>503</v>
      </c>
    </row>
    <row r="79" spans="2:6" outlineLevel="1" x14ac:dyDescent="0.25">
      <c r="B79" s="122"/>
      <c r="C79" s="123"/>
      <c r="D79" s="124"/>
      <c r="E79" s="125" t="e">
        <f>C79/$C$12</f>
        <v>#DIV/0!</v>
      </c>
      <c r="F79" s="126" t="e">
        <f>D79*E79</f>
        <v>#DIV/0!</v>
      </c>
    </row>
    <row r="80" spans="2:6" outlineLevel="1" x14ac:dyDescent="0.25">
      <c r="B80" s="122"/>
      <c r="C80" s="123"/>
      <c r="D80" s="124"/>
      <c r="E80" s="125" t="e">
        <f>C80/$C$12</f>
        <v>#DIV/0!</v>
      </c>
      <c r="F80" s="126" t="e">
        <f>D80*E80</f>
        <v>#DIV/0!</v>
      </c>
    </row>
    <row r="81" spans="2:6" outlineLevel="1" x14ac:dyDescent="0.25">
      <c r="B81" s="122"/>
      <c r="C81" s="123"/>
      <c r="D81" s="124"/>
      <c r="E81" s="125" t="e">
        <f>C81/$C$12</f>
        <v>#DIV/0!</v>
      </c>
      <c r="F81" s="126" t="e">
        <f>D81*E81</f>
        <v>#DIV/0!</v>
      </c>
    </row>
    <row r="82" spans="2:6" outlineLevel="1" x14ac:dyDescent="0.25">
      <c r="B82" s="122" t="s">
        <v>504</v>
      </c>
      <c r="C82" s="127">
        <f>SUM(C79:C81)</f>
        <v>0</v>
      </c>
      <c r="D82" s="125">
        <f>SUM(D79:D81)</f>
        <v>0</v>
      </c>
      <c r="E82" s="125" t="e">
        <f>C82/$C$12</f>
        <v>#DIV/0!</v>
      </c>
      <c r="F82" s="126" t="e">
        <f>SUM(F79:F81)</f>
        <v>#DIV/0!</v>
      </c>
    </row>
    <row r="83" spans="2:6" ht="8.1" customHeight="1" outlineLevel="1" x14ac:dyDescent="0.25"/>
    <row r="84" spans="2:6" outlineLevel="1" x14ac:dyDescent="0.25">
      <c r="B84" s="119" t="s">
        <v>505</v>
      </c>
      <c r="C84" s="131" t="e">
        <f>F82</f>
        <v>#DIV/0!</v>
      </c>
    </row>
    <row r="85" spans="2:6" outlineLevel="1" x14ac:dyDescent="0.25"/>
    <row r="86" spans="2:6" outlineLevel="1" x14ac:dyDescent="0.25">
      <c r="B86" s="119" t="s">
        <v>506</v>
      </c>
    </row>
    <row r="87" spans="2:6" ht="9" customHeight="1" outlineLevel="1" x14ac:dyDescent="0.25"/>
    <row r="88" spans="2:6" outlineLevel="1" x14ac:dyDescent="0.25">
      <c r="B88" s="119" t="s">
        <v>507</v>
      </c>
      <c r="C88" s="129">
        <v>0.35</v>
      </c>
    </row>
    <row r="89" spans="2:6" ht="8.1" customHeight="1" outlineLevel="1" x14ac:dyDescent="0.25"/>
    <row r="90" spans="2:6" outlineLevel="1" x14ac:dyDescent="0.25">
      <c r="B90" s="119" t="s">
        <v>530</v>
      </c>
    </row>
    <row r="91" spans="2:6" ht="8.1" customHeight="1" outlineLevel="1" x14ac:dyDescent="0.25"/>
    <row r="92" spans="2:6" outlineLevel="1" x14ac:dyDescent="0.25">
      <c r="B92" s="194" t="s">
        <v>531</v>
      </c>
      <c r="C92" s="194"/>
      <c r="D92" s="194"/>
      <c r="E92" s="194"/>
      <c r="F92" s="194"/>
    </row>
    <row r="93" spans="2:6" ht="15.75" outlineLevel="1" x14ac:dyDescent="0.25">
      <c r="B93" s="122" t="s">
        <v>532</v>
      </c>
      <c r="C93" s="143">
        <v>3.4299999999999997E-2</v>
      </c>
      <c r="D93" s="195" t="s">
        <v>533</v>
      </c>
      <c r="E93" s="196"/>
      <c r="F93" s="196"/>
    </row>
    <row r="94" spans="2:6" ht="6.95" customHeight="1" outlineLevel="1" x14ac:dyDescent="0.25">
      <c r="C94" s="144"/>
      <c r="D94" s="145"/>
      <c r="E94" s="146"/>
      <c r="F94" s="146"/>
    </row>
    <row r="95" spans="2:6" outlineLevel="1" x14ac:dyDescent="0.25">
      <c r="B95" s="194" t="s">
        <v>534</v>
      </c>
      <c r="C95" s="194"/>
      <c r="D95" s="194"/>
      <c r="E95" s="194"/>
      <c r="F95" s="194"/>
    </row>
    <row r="96" spans="2:6" ht="15.75" outlineLevel="1" x14ac:dyDescent="0.25">
      <c r="B96" s="139" t="s">
        <v>526</v>
      </c>
      <c r="C96" s="122">
        <v>1.1399999999999999</v>
      </c>
      <c r="D96" s="192" t="s">
        <v>535</v>
      </c>
      <c r="E96" s="193"/>
      <c r="F96" s="193"/>
    </row>
    <row r="97" spans="2:6" ht="6.95" customHeight="1" outlineLevel="1" x14ac:dyDescent="0.25"/>
    <row r="98" spans="2:6" outlineLevel="1" x14ac:dyDescent="0.25">
      <c r="B98" s="194" t="s">
        <v>536</v>
      </c>
      <c r="C98" s="194"/>
      <c r="D98" s="194"/>
      <c r="E98" s="194"/>
      <c r="F98" s="194"/>
    </row>
    <row r="99" spans="2:6" ht="15.75" outlineLevel="1" x14ac:dyDescent="0.25">
      <c r="B99" s="122" t="s">
        <v>537</v>
      </c>
      <c r="C99" s="147" t="e">
        <f>'[1]Riesgo de mercado'!D4</f>
        <v>#REF!</v>
      </c>
      <c r="D99" s="192" t="s">
        <v>538</v>
      </c>
      <c r="E99" s="193"/>
      <c r="F99" s="193"/>
    </row>
    <row r="100" spans="2:6" ht="6" customHeight="1" outlineLevel="1" x14ac:dyDescent="0.25"/>
    <row r="101" spans="2:6" outlineLevel="1" x14ac:dyDescent="0.25">
      <c r="B101" s="194" t="s">
        <v>539</v>
      </c>
      <c r="C101" s="194"/>
      <c r="D101" s="194"/>
      <c r="E101" s="194"/>
      <c r="F101" s="194"/>
    </row>
    <row r="102" spans="2:6" ht="15.75" outlineLevel="1" x14ac:dyDescent="0.25">
      <c r="B102" s="122" t="s">
        <v>540</v>
      </c>
      <c r="C102" s="148">
        <f>1.9%+C93</f>
        <v>5.33E-2</v>
      </c>
      <c r="D102" s="192" t="s">
        <v>541</v>
      </c>
      <c r="E102" s="193"/>
      <c r="F102" s="193"/>
    </row>
    <row r="103" spans="2:6" ht="9" customHeight="1" outlineLevel="1" x14ac:dyDescent="0.25"/>
    <row r="104" spans="2:6" outlineLevel="1" x14ac:dyDescent="0.25">
      <c r="B104" s="194" t="s">
        <v>542</v>
      </c>
      <c r="C104" s="194"/>
      <c r="D104" s="194"/>
      <c r="E104" s="194"/>
      <c r="F104" s="194"/>
    </row>
    <row r="105" spans="2:6" ht="15.75" outlineLevel="1" x14ac:dyDescent="0.25">
      <c r="B105" s="122" t="s">
        <v>543</v>
      </c>
      <c r="C105" s="149">
        <v>9.01E-2</v>
      </c>
      <c r="D105" s="192" t="s">
        <v>524</v>
      </c>
      <c r="E105" s="193"/>
      <c r="F105" s="193"/>
    </row>
    <row r="106" spans="2:6" ht="15.75" outlineLevel="1" x14ac:dyDescent="0.25">
      <c r="B106" s="122" t="s">
        <v>544</v>
      </c>
      <c r="C106" s="149">
        <v>8.5999999999999993E-2</v>
      </c>
      <c r="D106" s="192" t="s">
        <v>545</v>
      </c>
      <c r="E106" s="193"/>
      <c r="F106" s="193"/>
    </row>
    <row r="107" spans="2:6" outlineLevel="1" x14ac:dyDescent="0.25">
      <c r="B107" s="122" t="s">
        <v>546</v>
      </c>
      <c r="C107" s="149">
        <f>(1+C105)/(1+C106)-1</f>
        <v>3.7753222836096612E-3</v>
      </c>
    </row>
    <row r="108" spans="2:6" ht="6" customHeight="1" outlineLevel="1" x14ac:dyDescent="0.25"/>
    <row r="109" spans="2:6" outlineLevel="1" x14ac:dyDescent="0.25">
      <c r="B109" s="122" t="s">
        <v>547</v>
      </c>
      <c r="C109" s="148" t="e">
        <f>(C93+C96*(C99-C93))+C102</f>
        <v>#REF!</v>
      </c>
    </row>
    <row r="110" spans="2:6" ht="9.9499999999999993" customHeight="1" outlineLevel="1" x14ac:dyDescent="0.25"/>
    <row r="111" spans="2:6" outlineLevel="1" x14ac:dyDescent="0.25">
      <c r="B111" s="150" t="s">
        <v>510</v>
      </c>
      <c r="C111" s="125" t="e">
        <f>(1+C109)*(1+C107)-1</f>
        <v>#REF!</v>
      </c>
    </row>
    <row r="112" spans="2:6" ht="9.9499999999999993" customHeight="1" outlineLevel="1" x14ac:dyDescent="0.25">
      <c r="B112" s="151"/>
      <c r="C112" s="131"/>
    </row>
    <row r="113" spans="2:4" outlineLevel="1" x14ac:dyDescent="0.25">
      <c r="B113" s="119" t="s">
        <v>511</v>
      </c>
      <c r="C113" s="129"/>
    </row>
    <row r="114" spans="2:4" ht="11.1" customHeight="1" outlineLevel="1" x14ac:dyDescent="0.25">
      <c r="C114" s="129"/>
    </row>
    <row r="115" spans="2:4" outlineLevel="1" x14ac:dyDescent="0.25">
      <c r="B115" s="132" t="s">
        <v>72</v>
      </c>
      <c r="C115" s="133" t="s">
        <v>512</v>
      </c>
      <c r="D115" s="132" t="s">
        <v>513</v>
      </c>
    </row>
    <row r="116" spans="2:4" outlineLevel="1" x14ac:dyDescent="0.25">
      <c r="B116" s="122" t="s">
        <v>3</v>
      </c>
      <c r="C116" s="123">
        <v>400000000</v>
      </c>
      <c r="D116" s="126">
        <f>C116/$C$32</f>
        <v>1</v>
      </c>
    </row>
    <row r="117" spans="2:4" outlineLevel="1" x14ac:dyDescent="0.25">
      <c r="B117" s="122" t="s">
        <v>514</v>
      </c>
      <c r="C117" s="123">
        <v>1102000000</v>
      </c>
      <c r="D117" s="126">
        <f>C117/$C$32</f>
        <v>2.7549999999999999</v>
      </c>
    </row>
    <row r="118" spans="2:4" outlineLevel="1" x14ac:dyDescent="0.25">
      <c r="B118" s="122" t="s">
        <v>515</v>
      </c>
      <c r="C118" s="127">
        <f>SUM(C116:C117)</f>
        <v>1502000000</v>
      </c>
      <c r="D118" s="126">
        <f>C118/$C$32</f>
        <v>3.7549999999999999</v>
      </c>
    </row>
    <row r="120" spans="2:4" x14ac:dyDescent="0.25">
      <c r="B120" s="134" t="s">
        <v>516</v>
      </c>
      <c r="C120" s="135" t="e">
        <f>(D117*(C84*(1-C88)))+(D116*C111)</f>
        <v>#DIV/0!</v>
      </c>
    </row>
  </sheetData>
  <mergeCells count="16">
    <mergeCell ref="B92:F92"/>
    <mergeCell ref="B54:F54"/>
    <mergeCell ref="D55:F55"/>
    <mergeCell ref="B57:F57"/>
    <mergeCell ref="D58:F58"/>
    <mergeCell ref="B60:F60"/>
    <mergeCell ref="D102:F102"/>
    <mergeCell ref="B104:F104"/>
    <mergeCell ref="D105:F105"/>
    <mergeCell ref="D106:F106"/>
    <mergeCell ref="D93:F93"/>
    <mergeCell ref="B95:F95"/>
    <mergeCell ref="D96:F96"/>
    <mergeCell ref="B98:F98"/>
    <mergeCell ref="D99:F99"/>
    <mergeCell ref="B101:F101"/>
  </mergeCells>
  <hyperlinks>
    <hyperlink ref="D55" r:id="rId1" xr:uid="{861137B5-FFA6-194C-A492-1141B3D112BA}"/>
    <hyperlink ref="D58" r:id="rId2" location="gsc.tab=0" xr:uid="{071AD645-1BA6-DE44-9DCB-794498A2FA8E}"/>
    <hyperlink ref="D61" r:id="rId3" xr:uid="{2AC32782-0D3D-4642-84CC-A997F2FDBA14}"/>
    <hyperlink ref="D93" r:id="rId4" xr:uid="{D9D81A51-1733-9740-8376-D16BF17448A9}"/>
    <hyperlink ref="D96" r:id="rId5" xr:uid="{2A06CCC1-32B7-104B-81B2-30F4EDB20CA1}"/>
    <hyperlink ref="D99" r:id="rId6" xr:uid="{75154F7A-5D01-E84D-8F39-EEC17F019A5B}"/>
    <hyperlink ref="D102" r:id="rId7" xr:uid="{AEEAA938-3A26-A341-9D89-B2BEC5BAD4DC}"/>
    <hyperlink ref="D105" r:id="rId8" location="gsc.tab=0" xr:uid="{4C924813-1381-EF45-A4B4-44DB14B1D452}"/>
    <hyperlink ref="D106" r:id="rId9" xr:uid="{C23B73BB-59E1-5A4E-96A5-9DBAC0A62BF9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85037-3B26-2344-8C1C-874C1162FD1B}">
  <dimension ref="A1:G395"/>
  <sheetViews>
    <sheetView showGridLines="0" zoomScale="150" workbookViewId="0">
      <selection activeCell="C17" sqref="A1:C395"/>
    </sheetView>
  </sheetViews>
  <sheetFormatPr baseColWidth="10" defaultRowHeight="15" x14ac:dyDescent="0.25"/>
  <cols>
    <col min="1" max="1" width="7" customWidth="1"/>
    <col min="2" max="2" width="11.140625" bestFit="1" customWidth="1"/>
    <col min="3" max="3" width="46.7109375" bestFit="1" customWidth="1"/>
    <col min="5" max="5" width="6.28515625" customWidth="1"/>
    <col min="7" max="7" width="44.85546875" bestFit="1" customWidth="1"/>
  </cols>
  <sheetData>
    <row r="1" spans="1:7" ht="18.75" x14ac:dyDescent="0.3">
      <c r="A1" s="198" t="s">
        <v>463</v>
      </c>
      <c r="B1" s="198"/>
      <c r="C1" s="198"/>
      <c r="E1" s="198" t="s">
        <v>464</v>
      </c>
      <c r="F1" s="198"/>
      <c r="G1" s="198"/>
    </row>
    <row r="2" spans="1:7" x14ac:dyDescent="0.25">
      <c r="A2" s="9" t="s">
        <v>462</v>
      </c>
      <c r="B2" s="9" t="s">
        <v>23</v>
      </c>
      <c r="C2" s="9" t="s">
        <v>22</v>
      </c>
      <c r="E2" s="9" t="s">
        <v>462</v>
      </c>
      <c r="F2" s="9" t="s">
        <v>23</v>
      </c>
      <c r="G2" s="9" t="s">
        <v>22</v>
      </c>
    </row>
    <row r="3" spans="1:7" x14ac:dyDescent="0.25">
      <c r="A3" s="2">
        <f>+LEN(B3)</f>
        <v>1</v>
      </c>
      <c r="B3" s="2">
        <v>1</v>
      </c>
      <c r="C3" s="2" t="s">
        <v>33</v>
      </c>
      <c r="E3" s="2">
        <f>+LEN(F3)</f>
        <v>1</v>
      </c>
      <c r="F3" s="2">
        <v>1</v>
      </c>
      <c r="G3" s="2" t="s">
        <v>33</v>
      </c>
    </row>
    <row r="4" spans="1:7" x14ac:dyDescent="0.25">
      <c r="A4" s="2">
        <f t="shared" ref="A4:A67" si="0">+LEN(B4)</f>
        <v>2</v>
      </c>
      <c r="B4" s="2">
        <v>11</v>
      </c>
      <c r="C4" s="2" t="s">
        <v>105</v>
      </c>
      <c r="E4" s="2">
        <f t="shared" ref="E4:E67" si="1">+LEN(F4)</f>
        <v>2</v>
      </c>
      <c r="F4" s="2">
        <v>11</v>
      </c>
      <c r="G4" s="2" t="s">
        <v>105</v>
      </c>
    </row>
    <row r="5" spans="1:7" x14ac:dyDescent="0.25">
      <c r="A5" s="2">
        <f t="shared" si="0"/>
        <v>4</v>
      </c>
      <c r="B5" s="2">
        <v>1105</v>
      </c>
      <c r="C5" s="2" t="s">
        <v>105</v>
      </c>
      <c r="E5" s="2">
        <f t="shared" si="1"/>
        <v>4</v>
      </c>
      <c r="F5" s="2">
        <v>1105</v>
      </c>
      <c r="G5" s="2" t="s">
        <v>105</v>
      </c>
    </row>
    <row r="6" spans="1:7" x14ac:dyDescent="0.25">
      <c r="A6" s="2">
        <f t="shared" si="0"/>
        <v>6</v>
      </c>
      <c r="B6" s="2">
        <v>110505</v>
      </c>
      <c r="C6" s="2" t="s">
        <v>106</v>
      </c>
      <c r="E6" s="2">
        <f t="shared" si="1"/>
        <v>4</v>
      </c>
      <c r="F6" s="2">
        <v>1110</v>
      </c>
      <c r="G6" s="2" t="s">
        <v>109</v>
      </c>
    </row>
    <row r="7" spans="1:7" x14ac:dyDescent="0.25">
      <c r="A7" s="2">
        <f t="shared" si="0"/>
        <v>6</v>
      </c>
      <c r="B7" s="2">
        <v>110510</v>
      </c>
      <c r="C7" s="2" t="s">
        <v>107</v>
      </c>
      <c r="E7" s="2">
        <f t="shared" si="1"/>
        <v>4</v>
      </c>
      <c r="F7" s="2">
        <v>1120</v>
      </c>
      <c r="G7" s="2" t="s">
        <v>111</v>
      </c>
    </row>
    <row r="8" spans="1:7" x14ac:dyDescent="0.25">
      <c r="A8" s="2">
        <f t="shared" si="0"/>
        <v>6</v>
      </c>
      <c r="B8" s="2">
        <v>110520</v>
      </c>
      <c r="C8" s="2" t="s">
        <v>108</v>
      </c>
      <c r="E8" s="2">
        <f t="shared" si="1"/>
        <v>4</v>
      </c>
      <c r="F8" s="2">
        <v>1130</v>
      </c>
      <c r="G8" s="2" t="s">
        <v>112</v>
      </c>
    </row>
    <row r="9" spans="1:7" x14ac:dyDescent="0.25">
      <c r="A9" s="2">
        <f t="shared" si="0"/>
        <v>4</v>
      </c>
      <c r="B9" s="2">
        <v>1110</v>
      </c>
      <c r="C9" s="2" t="s">
        <v>109</v>
      </c>
      <c r="E9" s="2">
        <f t="shared" si="1"/>
        <v>2</v>
      </c>
      <c r="F9" s="2">
        <v>13</v>
      </c>
      <c r="G9" s="2" t="s">
        <v>114</v>
      </c>
    </row>
    <row r="10" spans="1:7" x14ac:dyDescent="0.25">
      <c r="A10" s="2">
        <f t="shared" si="0"/>
        <v>6</v>
      </c>
      <c r="B10" s="2">
        <v>111005</v>
      </c>
      <c r="C10" s="2" t="s">
        <v>110</v>
      </c>
      <c r="E10" s="2">
        <f t="shared" si="1"/>
        <v>4</v>
      </c>
      <c r="F10" s="2">
        <v>1305</v>
      </c>
      <c r="G10" s="2" t="s">
        <v>115</v>
      </c>
    </row>
    <row r="11" spans="1:7" x14ac:dyDescent="0.25">
      <c r="A11" s="2">
        <f t="shared" si="0"/>
        <v>4</v>
      </c>
      <c r="B11" s="2">
        <v>1120</v>
      </c>
      <c r="C11" s="2" t="s">
        <v>111</v>
      </c>
      <c r="E11" s="2">
        <f t="shared" si="1"/>
        <v>4</v>
      </c>
      <c r="F11" s="2">
        <v>1330</v>
      </c>
      <c r="G11" s="2" t="s">
        <v>118</v>
      </c>
    </row>
    <row r="12" spans="1:7" x14ac:dyDescent="0.25">
      <c r="A12" s="2">
        <f t="shared" si="0"/>
        <v>6</v>
      </c>
      <c r="B12" s="2">
        <v>112005</v>
      </c>
      <c r="C12" s="2" t="s">
        <v>109</v>
      </c>
      <c r="E12" s="2">
        <f t="shared" si="1"/>
        <v>4</v>
      </c>
      <c r="F12" s="2">
        <v>1355</v>
      </c>
      <c r="G12" s="2" t="s">
        <v>121</v>
      </c>
    </row>
    <row r="13" spans="1:7" x14ac:dyDescent="0.25">
      <c r="A13" s="2">
        <f t="shared" si="0"/>
        <v>4</v>
      </c>
      <c r="B13" s="2">
        <v>1130</v>
      </c>
      <c r="C13" s="2" t="s">
        <v>112</v>
      </c>
      <c r="E13" s="2">
        <f t="shared" si="1"/>
        <v>4</v>
      </c>
      <c r="F13" s="2">
        <v>1365</v>
      </c>
      <c r="G13" s="2" t="s">
        <v>135</v>
      </c>
    </row>
    <row r="14" spans="1:7" x14ac:dyDescent="0.25">
      <c r="A14" s="2">
        <f t="shared" si="0"/>
        <v>6</v>
      </c>
      <c r="B14" s="2">
        <v>113005</v>
      </c>
      <c r="C14" s="2" t="s">
        <v>113</v>
      </c>
      <c r="E14" s="2">
        <f t="shared" si="1"/>
        <v>4</v>
      </c>
      <c r="F14" s="2">
        <v>1380</v>
      </c>
      <c r="G14" s="2" t="s">
        <v>137</v>
      </c>
    </row>
    <row r="15" spans="1:7" x14ac:dyDescent="0.25">
      <c r="A15" s="2">
        <f t="shared" si="0"/>
        <v>2</v>
      </c>
      <c r="B15" s="2">
        <v>13</v>
      </c>
      <c r="C15" s="2" t="s">
        <v>114</v>
      </c>
      <c r="E15" s="2">
        <f t="shared" si="1"/>
        <v>4</v>
      </c>
      <c r="F15" s="2">
        <v>1390</v>
      </c>
      <c r="G15" s="2" t="s">
        <v>139</v>
      </c>
    </row>
    <row r="16" spans="1:7" x14ac:dyDescent="0.25">
      <c r="A16" s="2">
        <f t="shared" si="0"/>
        <v>4</v>
      </c>
      <c r="B16" s="2">
        <v>1305</v>
      </c>
      <c r="C16" s="2" t="s">
        <v>115</v>
      </c>
      <c r="E16" s="2">
        <f t="shared" si="1"/>
        <v>4</v>
      </c>
      <c r="F16" s="2">
        <v>1399</v>
      </c>
      <c r="G16" s="2" t="s">
        <v>140</v>
      </c>
    </row>
    <row r="17" spans="1:7" x14ac:dyDescent="0.25">
      <c r="A17" s="2">
        <f t="shared" si="0"/>
        <v>6</v>
      </c>
      <c r="B17" s="2">
        <v>130505</v>
      </c>
      <c r="C17" s="2" t="s">
        <v>116</v>
      </c>
      <c r="E17" s="2">
        <f t="shared" si="1"/>
        <v>2</v>
      </c>
      <c r="F17" s="2">
        <v>14</v>
      </c>
      <c r="G17" s="2" t="s">
        <v>142</v>
      </c>
    </row>
    <row r="18" spans="1:7" x14ac:dyDescent="0.25">
      <c r="A18" s="2">
        <f t="shared" si="0"/>
        <v>6</v>
      </c>
      <c r="B18" s="2">
        <v>130510</v>
      </c>
      <c r="C18" s="2" t="s">
        <v>117</v>
      </c>
      <c r="E18" s="2">
        <f t="shared" si="1"/>
        <v>4</v>
      </c>
      <c r="F18" s="2">
        <v>1405</v>
      </c>
      <c r="G18" s="2" t="s">
        <v>143</v>
      </c>
    </row>
    <row r="19" spans="1:7" x14ac:dyDescent="0.25">
      <c r="A19" s="2">
        <f t="shared" si="0"/>
        <v>4</v>
      </c>
      <c r="B19" s="2">
        <v>1330</v>
      </c>
      <c r="C19" s="2" t="s">
        <v>118</v>
      </c>
      <c r="E19" s="2">
        <f t="shared" si="1"/>
        <v>4</v>
      </c>
      <c r="F19" s="2">
        <v>1410</v>
      </c>
      <c r="G19" s="2" t="s">
        <v>147</v>
      </c>
    </row>
    <row r="20" spans="1:7" x14ac:dyDescent="0.25">
      <c r="A20" s="2">
        <f t="shared" si="0"/>
        <v>6</v>
      </c>
      <c r="B20" s="2">
        <v>133005</v>
      </c>
      <c r="C20" s="2" t="s">
        <v>119</v>
      </c>
      <c r="E20" s="2">
        <f t="shared" si="1"/>
        <v>4</v>
      </c>
      <c r="F20" s="2">
        <v>1430</v>
      </c>
      <c r="G20" s="2" t="s">
        <v>149</v>
      </c>
    </row>
    <row r="21" spans="1:7" x14ac:dyDescent="0.25">
      <c r="A21" s="2">
        <f t="shared" si="0"/>
        <v>4</v>
      </c>
      <c r="B21" s="2">
        <v>1355</v>
      </c>
      <c r="C21" s="2" t="s">
        <v>121</v>
      </c>
      <c r="E21" s="2">
        <f t="shared" si="1"/>
        <v>4</v>
      </c>
      <c r="F21" s="2">
        <v>1435</v>
      </c>
      <c r="G21" s="2" t="s">
        <v>151</v>
      </c>
    </row>
    <row r="22" spans="1:7" x14ac:dyDescent="0.25">
      <c r="A22" s="2">
        <f t="shared" si="0"/>
        <v>6</v>
      </c>
      <c r="B22" s="2">
        <v>135506</v>
      </c>
      <c r="C22" s="2" t="s">
        <v>123</v>
      </c>
      <c r="E22" s="2">
        <f t="shared" si="1"/>
        <v>2</v>
      </c>
      <c r="F22" s="2">
        <v>15</v>
      </c>
      <c r="G22" s="2" t="s">
        <v>155</v>
      </c>
    </row>
    <row r="23" spans="1:7" x14ac:dyDescent="0.25">
      <c r="A23" s="2">
        <f t="shared" si="0"/>
        <v>6</v>
      </c>
      <c r="B23" s="2">
        <v>135515</v>
      </c>
      <c r="C23" s="2" t="s">
        <v>122</v>
      </c>
      <c r="E23" s="2">
        <f t="shared" si="1"/>
        <v>4</v>
      </c>
      <c r="F23" s="2">
        <v>1504</v>
      </c>
      <c r="G23" s="2" t="s">
        <v>156</v>
      </c>
    </row>
    <row r="24" spans="1:7" x14ac:dyDescent="0.25">
      <c r="A24" s="2">
        <f t="shared" si="0"/>
        <v>6</v>
      </c>
      <c r="B24" s="2">
        <v>135517</v>
      </c>
      <c r="C24" s="2" t="s">
        <v>129</v>
      </c>
      <c r="E24" s="2">
        <f t="shared" si="1"/>
        <v>4</v>
      </c>
      <c r="F24" s="2">
        <v>1516</v>
      </c>
      <c r="G24" s="2" t="s">
        <v>158</v>
      </c>
    </row>
    <row r="25" spans="1:7" x14ac:dyDescent="0.25">
      <c r="A25" s="2">
        <f t="shared" si="0"/>
        <v>6</v>
      </c>
      <c r="B25" s="2">
        <v>135518</v>
      </c>
      <c r="C25" s="2" t="s">
        <v>130</v>
      </c>
      <c r="E25" s="2">
        <f t="shared" si="1"/>
        <v>4</v>
      </c>
      <c r="F25" s="2">
        <v>1520</v>
      </c>
      <c r="G25" s="2" t="s">
        <v>162</v>
      </c>
    </row>
    <row r="26" spans="1:7" x14ac:dyDescent="0.25">
      <c r="A26" s="2">
        <f t="shared" si="0"/>
        <v>6</v>
      </c>
      <c r="B26" s="2">
        <v>135520</v>
      </c>
      <c r="C26" s="2" t="s">
        <v>131</v>
      </c>
      <c r="E26" s="2">
        <f t="shared" si="1"/>
        <v>4</v>
      </c>
      <c r="F26" s="2">
        <v>1524</v>
      </c>
      <c r="G26" s="2" t="s">
        <v>163</v>
      </c>
    </row>
    <row r="27" spans="1:7" x14ac:dyDescent="0.25">
      <c r="A27" s="2">
        <f t="shared" si="0"/>
        <v>6</v>
      </c>
      <c r="B27" s="2">
        <v>135523</v>
      </c>
      <c r="C27" s="2" t="s">
        <v>132</v>
      </c>
      <c r="E27" s="2">
        <f t="shared" si="1"/>
        <v>4</v>
      </c>
      <c r="F27" s="2">
        <v>1528</v>
      </c>
      <c r="G27" s="2" t="s">
        <v>166</v>
      </c>
    </row>
    <row r="28" spans="1:7" x14ac:dyDescent="0.25">
      <c r="A28" s="2">
        <f t="shared" si="0"/>
        <v>6</v>
      </c>
      <c r="B28" s="2">
        <v>135526</v>
      </c>
      <c r="C28" s="2" t="s">
        <v>492</v>
      </c>
      <c r="E28" s="2">
        <f t="shared" si="1"/>
        <v>4</v>
      </c>
      <c r="F28" s="2">
        <v>1540</v>
      </c>
      <c r="G28" s="2" t="s">
        <v>169</v>
      </c>
    </row>
    <row r="29" spans="1:7" x14ac:dyDescent="0.25">
      <c r="A29" s="2">
        <f t="shared" si="0"/>
        <v>4</v>
      </c>
      <c r="B29" s="2">
        <v>1365</v>
      </c>
      <c r="C29" s="2" t="s">
        <v>135</v>
      </c>
      <c r="E29" s="2">
        <f t="shared" si="1"/>
        <v>4</v>
      </c>
      <c r="F29" s="2">
        <v>1592</v>
      </c>
      <c r="G29" s="2" t="s">
        <v>171</v>
      </c>
    </row>
    <row r="30" spans="1:7" x14ac:dyDescent="0.25">
      <c r="A30" s="2">
        <f t="shared" si="0"/>
        <v>6</v>
      </c>
      <c r="B30" s="2">
        <v>136595</v>
      </c>
      <c r="C30" s="2" t="s">
        <v>136</v>
      </c>
      <c r="E30" s="2">
        <f t="shared" si="1"/>
        <v>2</v>
      </c>
      <c r="F30" s="2">
        <v>16</v>
      </c>
      <c r="G30" s="2" t="s">
        <v>173</v>
      </c>
    </row>
    <row r="31" spans="1:7" x14ac:dyDescent="0.25">
      <c r="A31" s="2">
        <f t="shared" si="0"/>
        <v>4</v>
      </c>
      <c r="B31" s="2">
        <v>1380</v>
      </c>
      <c r="C31" s="2" t="s">
        <v>137</v>
      </c>
      <c r="E31" s="2">
        <f t="shared" si="1"/>
        <v>4</v>
      </c>
      <c r="F31" s="2">
        <v>1635</v>
      </c>
      <c r="G31" s="2" t="s">
        <v>174</v>
      </c>
    </row>
    <row r="32" spans="1:7" x14ac:dyDescent="0.25">
      <c r="A32" s="2">
        <f t="shared" si="0"/>
        <v>6</v>
      </c>
      <c r="B32" s="2">
        <v>138095</v>
      </c>
      <c r="C32" s="2" t="s">
        <v>138</v>
      </c>
      <c r="E32" s="2">
        <f t="shared" si="1"/>
        <v>4</v>
      </c>
      <c r="F32" s="2">
        <v>1698</v>
      </c>
      <c r="G32" s="2" t="s">
        <v>176</v>
      </c>
    </row>
    <row r="33" spans="1:7" x14ac:dyDescent="0.25">
      <c r="A33" s="2">
        <f t="shared" si="0"/>
        <v>4</v>
      </c>
      <c r="B33" s="2">
        <v>1390</v>
      </c>
      <c r="C33" s="2" t="s">
        <v>139</v>
      </c>
      <c r="E33" s="2">
        <f t="shared" si="1"/>
        <v>1</v>
      </c>
      <c r="F33" s="2">
        <v>2</v>
      </c>
      <c r="G33" s="2" t="s">
        <v>2</v>
      </c>
    </row>
    <row r="34" spans="1:7" x14ac:dyDescent="0.25">
      <c r="A34" s="2">
        <f t="shared" si="0"/>
        <v>6</v>
      </c>
      <c r="B34" s="2">
        <v>139001</v>
      </c>
      <c r="C34" s="2" t="s">
        <v>116</v>
      </c>
      <c r="E34" s="2">
        <f t="shared" si="1"/>
        <v>2</v>
      </c>
      <c r="F34" s="2">
        <v>22</v>
      </c>
      <c r="G34" s="2" t="s">
        <v>178</v>
      </c>
    </row>
    <row r="35" spans="1:7" x14ac:dyDescent="0.25">
      <c r="A35" s="2">
        <f t="shared" si="0"/>
        <v>4</v>
      </c>
      <c r="B35" s="2">
        <v>1399</v>
      </c>
      <c r="C35" s="2" t="s">
        <v>140</v>
      </c>
      <c r="E35" s="2">
        <f t="shared" si="1"/>
        <v>4</v>
      </c>
      <c r="F35" s="2">
        <v>2205</v>
      </c>
      <c r="G35" s="2" t="s">
        <v>179</v>
      </c>
    </row>
    <row r="36" spans="1:7" x14ac:dyDescent="0.25">
      <c r="A36" s="2">
        <f t="shared" si="0"/>
        <v>6</v>
      </c>
      <c r="B36" s="2">
        <v>139905</v>
      </c>
      <c r="C36" s="2" t="s">
        <v>141</v>
      </c>
      <c r="E36" s="2">
        <f t="shared" si="1"/>
        <v>4</v>
      </c>
      <c r="F36" s="2">
        <v>2210</v>
      </c>
      <c r="G36" s="2" t="s">
        <v>181</v>
      </c>
    </row>
    <row r="37" spans="1:7" x14ac:dyDescent="0.25">
      <c r="A37" s="2">
        <f t="shared" si="0"/>
        <v>2</v>
      </c>
      <c r="B37" s="2">
        <v>14</v>
      </c>
      <c r="C37" s="2" t="s">
        <v>142</v>
      </c>
      <c r="E37" s="2">
        <f t="shared" si="1"/>
        <v>2</v>
      </c>
      <c r="F37" s="2">
        <v>23</v>
      </c>
      <c r="G37" s="2" t="s">
        <v>184</v>
      </c>
    </row>
    <row r="38" spans="1:7" x14ac:dyDescent="0.25">
      <c r="A38" s="2">
        <f t="shared" si="0"/>
        <v>4</v>
      </c>
      <c r="B38" s="2">
        <v>1405</v>
      </c>
      <c r="C38" s="2" t="s">
        <v>143</v>
      </c>
      <c r="E38" s="2">
        <f t="shared" si="1"/>
        <v>4</v>
      </c>
      <c r="F38" s="2">
        <v>2335</v>
      </c>
      <c r="G38" s="2" t="s">
        <v>185</v>
      </c>
    </row>
    <row r="39" spans="1:7" x14ac:dyDescent="0.25">
      <c r="A39" s="2">
        <f t="shared" si="0"/>
        <v>6</v>
      </c>
      <c r="B39" s="2">
        <v>140505</v>
      </c>
      <c r="C39" s="2" t="s">
        <v>144</v>
      </c>
      <c r="E39" s="2">
        <f t="shared" si="1"/>
        <v>4</v>
      </c>
      <c r="F39" s="2">
        <v>2355</v>
      </c>
      <c r="G39" s="2" t="s">
        <v>189</v>
      </c>
    </row>
    <row r="40" spans="1:7" x14ac:dyDescent="0.25">
      <c r="A40" s="2">
        <f t="shared" si="0"/>
        <v>6</v>
      </c>
      <c r="B40" s="2">
        <v>140520</v>
      </c>
      <c r="C40" s="2" t="s">
        <v>145</v>
      </c>
      <c r="E40" s="2">
        <f t="shared" si="1"/>
        <v>4</v>
      </c>
      <c r="F40" s="2">
        <v>2365</v>
      </c>
      <c r="G40" s="2" t="s">
        <v>122</v>
      </c>
    </row>
    <row r="41" spans="1:7" x14ac:dyDescent="0.25">
      <c r="A41" s="2">
        <f t="shared" si="0"/>
        <v>6</v>
      </c>
      <c r="B41" s="2">
        <v>140590</v>
      </c>
      <c r="C41" s="2" t="s">
        <v>146</v>
      </c>
      <c r="E41" s="2">
        <f t="shared" si="1"/>
        <v>4</v>
      </c>
      <c r="F41" s="2">
        <v>2367</v>
      </c>
      <c r="G41" s="2" t="s">
        <v>206</v>
      </c>
    </row>
    <row r="42" spans="1:7" x14ac:dyDescent="0.25">
      <c r="A42" s="2">
        <f t="shared" si="0"/>
        <v>4</v>
      </c>
      <c r="B42" s="2">
        <v>1410</v>
      </c>
      <c r="C42" s="2" t="s">
        <v>147</v>
      </c>
      <c r="E42" s="2">
        <f t="shared" si="1"/>
        <v>4</v>
      </c>
      <c r="F42" s="2">
        <v>2368</v>
      </c>
      <c r="G42" s="2" t="s">
        <v>205</v>
      </c>
    </row>
    <row r="43" spans="1:7" x14ac:dyDescent="0.25">
      <c r="A43" s="2">
        <f t="shared" si="0"/>
        <v>6</v>
      </c>
      <c r="B43" s="2">
        <v>141020</v>
      </c>
      <c r="C43" s="2" t="s">
        <v>148</v>
      </c>
      <c r="E43" s="2">
        <f t="shared" si="1"/>
        <v>4</v>
      </c>
      <c r="F43" s="2">
        <v>2370</v>
      </c>
      <c r="G43" s="2" t="s">
        <v>214</v>
      </c>
    </row>
    <row r="44" spans="1:7" x14ac:dyDescent="0.25">
      <c r="A44" s="2">
        <f t="shared" si="0"/>
        <v>4</v>
      </c>
      <c r="B44" s="2">
        <v>1430</v>
      </c>
      <c r="C44" s="2" t="s">
        <v>149</v>
      </c>
      <c r="E44" s="2">
        <f t="shared" si="1"/>
        <v>4</v>
      </c>
      <c r="F44" s="2">
        <v>2380</v>
      </c>
      <c r="G44" s="2" t="s">
        <v>227</v>
      </c>
    </row>
    <row r="45" spans="1:7" x14ac:dyDescent="0.25">
      <c r="A45" s="2">
        <f t="shared" si="0"/>
        <v>6</v>
      </c>
      <c r="B45" s="2">
        <v>143020</v>
      </c>
      <c r="C45" s="2" t="s">
        <v>150</v>
      </c>
      <c r="E45" s="2">
        <f t="shared" si="1"/>
        <v>2</v>
      </c>
      <c r="F45" s="2">
        <v>24</v>
      </c>
      <c r="G45" s="2" t="s">
        <v>233</v>
      </c>
    </row>
    <row r="46" spans="1:7" x14ac:dyDescent="0.25">
      <c r="A46" s="2">
        <f t="shared" si="0"/>
        <v>4</v>
      </c>
      <c r="B46" s="2">
        <v>1435</v>
      </c>
      <c r="C46" s="2" t="s">
        <v>151</v>
      </c>
      <c r="E46" s="2">
        <f t="shared" si="1"/>
        <v>4</v>
      </c>
      <c r="F46" s="2">
        <v>2404</v>
      </c>
      <c r="G46" s="2" t="s">
        <v>234</v>
      </c>
    </row>
    <row r="47" spans="1:7" x14ac:dyDescent="0.25">
      <c r="A47" s="2">
        <f t="shared" si="0"/>
        <v>6</v>
      </c>
      <c r="B47" s="2">
        <v>143505</v>
      </c>
      <c r="C47" s="2" t="s">
        <v>152</v>
      </c>
      <c r="E47" s="2">
        <f t="shared" si="1"/>
        <v>4</v>
      </c>
      <c r="F47" s="2">
        <v>2408</v>
      </c>
      <c r="G47" s="2" t="s">
        <v>236</v>
      </c>
    </row>
    <row r="48" spans="1:7" x14ac:dyDescent="0.25">
      <c r="A48" s="2">
        <f t="shared" si="0"/>
        <v>6</v>
      </c>
      <c r="B48" s="2">
        <v>143524</v>
      </c>
      <c r="C48" s="2" t="s">
        <v>154</v>
      </c>
      <c r="E48" s="2">
        <f t="shared" si="1"/>
        <v>4</v>
      </c>
      <c r="F48" s="2">
        <v>2412</v>
      </c>
      <c r="G48" s="2" t="s">
        <v>244</v>
      </c>
    </row>
    <row r="49" spans="1:7" x14ac:dyDescent="0.25">
      <c r="A49" s="2">
        <f t="shared" si="0"/>
        <v>2</v>
      </c>
      <c r="B49" s="2">
        <v>15</v>
      </c>
      <c r="C49" s="2" t="s">
        <v>155</v>
      </c>
      <c r="E49" s="2">
        <f t="shared" si="1"/>
        <v>2</v>
      </c>
      <c r="F49" s="2">
        <v>25</v>
      </c>
      <c r="G49" s="2" t="s">
        <v>246</v>
      </c>
    </row>
    <row r="50" spans="1:7" x14ac:dyDescent="0.25">
      <c r="A50" s="2">
        <f t="shared" si="0"/>
        <v>4</v>
      </c>
      <c r="B50" s="2">
        <v>1504</v>
      </c>
      <c r="C50" s="2" t="s">
        <v>156</v>
      </c>
      <c r="E50" s="2">
        <f t="shared" si="1"/>
        <v>4</v>
      </c>
      <c r="F50" s="2">
        <v>2505</v>
      </c>
      <c r="G50" s="2" t="s">
        <v>247</v>
      </c>
    </row>
    <row r="51" spans="1:7" x14ac:dyDescent="0.25">
      <c r="A51" s="2">
        <f t="shared" si="0"/>
        <v>6</v>
      </c>
      <c r="B51" s="2">
        <v>150405</v>
      </c>
      <c r="C51" s="2" t="s">
        <v>157</v>
      </c>
      <c r="E51" s="2">
        <f t="shared" si="1"/>
        <v>4</v>
      </c>
      <c r="F51" s="2">
        <v>2510</v>
      </c>
      <c r="G51" s="2" t="s">
        <v>248</v>
      </c>
    </row>
    <row r="52" spans="1:7" x14ac:dyDescent="0.25">
      <c r="A52" s="2">
        <f t="shared" si="0"/>
        <v>4</v>
      </c>
      <c r="B52" s="2">
        <v>1516</v>
      </c>
      <c r="C52" s="2" t="s">
        <v>158</v>
      </c>
      <c r="E52" s="2">
        <f t="shared" si="1"/>
        <v>4</v>
      </c>
      <c r="F52" s="2">
        <v>2525</v>
      </c>
      <c r="G52" s="2" t="s">
        <v>251</v>
      </c>
    </row>
    <row r="53" spans="1:7" x14ac:dyDescent="0.25">
      <c r="A53" s="2">
        <f t="shared" si="0"/>
        <v>6</v>
      </c>
      <c r="B53" s="2">
        <v>151680</v>
      </c>
      <c r="C53" s="2" t="s">
        <v>159</v>
      </c>
      <c r="E53" s="2">
        <f t="shared" si="1"/>
        <v>4</v>
      </c>
      <c r="F53" s="2">
        <v>2550</v>
      </c>
      <c r="G53" s="2" t="s">
        <v>254</v>
      </c>
    </row>
    <row r="54" spans="1:7" x14ac:dyDescent="0.25">
      <c r="A54" s="2">
        <f t="shared" si="0"/>
        <v>6</v>
      </c>
      <c r="B54" s="2">
        <v>151699</v>
      </c>
      <c r="C54" s="2" t="s">
        <v>161</v>
      </c>
      <c r="E54" s="2">
        <f t="shared" si="1"/>
        <v>2</v>
      </c>
      <c r="F54" s="2">
        <v>27</v>
      </c>
      <c r="G54" s="2" t="s">
        <v>259</v>
      </c>
    </row>
    <row r="55" spans="1:7" x14ac:dyDescent="0.25">
      <c r="A55" s="2">
        <f t="shared" si="0"/>
        <v>4</v>
      </c>
      <c r="B55" s="2">
        <v>1520</v>
      </c>
      <c r="C55" s="2" t="s">
        <v>162</v>
      </c>
      <c r="E55" s="2">
        <f t="shared" si="1"/>
        <v>4</v>
      </c>
      <c r="F55" s="2">
        <v>2725</v>
      </c>
      <c r="G55" s="2" t="s">
        <v>260</v>
      </c>
    </row>
    <row r="56" spans="1:7" x14ac:dyDescent="0.25">
      <c r="A56" s="2">
        <f t="shared" si="0"/>
        <v>6</v>
      </c>
      <c r="B56" s="2">
        <v>152001</v>
      </c>
      <c r="C56" s="2" t="s">
        <v>162</v>
      </c>
      <c r="E56" s="2">
        <f t="shared" si="1"/>
        <v>2</v>
      </c>
      <c r="F56" s="2">
        <v>28</v>
      </c>
      <c r="G56" s="2" t="s">
        <v>262</v>
      </c>
    </row>
    <row r="57" spans="1:7" x14ac:dyDescent="0.25">
      <c r="A57" s="2">
        <f t="shared" si="0"/>
        <v>6</v>
      </c>
      <c r="B57" s="2">
        <v>152020</v>
      </c>
      <c r="C57" s="2" t="s">
        <v>162</v>
      </c>
      <c r="E57" s="2">
        <f t="shared" si="1"/>
        <v>4</v>
      </c>
      <c r="F57" s="2">
        <v>2805</v>
      </c>
      <c r="G57" s="2" t="s">
        <v>263</v>
      </c>
    </row>
    <row r="58" spans="1:7" x14ac:dyDescent="0.25">
      <c r="A58" s="2">
        <f t="shared" si="0"/>
        <v>6</v>
      </c>
      <c r="B58" s="2">
        <v>152099</v>
      </c>
      <c r="C58" s="2" t="s">
        <v>161</v>
      </c>
      <c r="E58" s="2">
        <f t="shared" si="1"/>
        <v>4</v>
      </c>
      <c r="F58" s="2">
        <v>2830</v>
      </c>
      <c r="G58" s="2" t="s">
        <v>264</v>
      </c>
    </row>
    <row r="59" spans="1:7" x14ac:dyDescent="0.25">
      <c r="A59" s="2">
        <f t="shared" si="0"/>
        <v>4</v>
      </c>
      <c r="B59" s="2">
        <v>1524</v>
      </c>
      <c r="C59" s="2" t="s">
        <v>163</v>
      </c>
      <c r="E59" s="2">
        <f t="shared" si="1"/>
        <v>1</v>
      </c>
      <c r="F59" s="2">
        <v>3</v>
      </c>
      <c r="G59" s="2" t="s">
        <v>3</v>
      </c>
    </row>
    <row r="60" spans="1:7" x14ac:dyDescent="0.25">
      <c r="A60" s="2">
        <f t="shared" si="0"/>
        <v>6</v>
      </c>
      <c r="B60" s="2">
        <v>152405</v>
      </c>
      <c r="C60" s="2" t="s">
        <v>164</v>
      </c>
      <c r="E60" s="2">
        <f t="shared" si="1"/>
        <v>2</v>
      </c>
      <c r="F60" s="2">
        <v>31</v>
      </c>
      <c r="G60" s="2" t="s">
        <v>266</v>
      </c>
    </row>
    <row r="61" spans="1:7" x14ac:dyDescent="0.25">
      <c r="A61" s="2">
        <f t="shared" si="0"/>
        <v>6</v>
      </c>
      <c r="B61" s="2">
        <v>152424</v>
      </c>
      <c r="C61" s="2" t="s">
        <v>164</v>
      </c>
      <c r="E61" s="2">
        <f t="shared" si="1"/>
        <v>4</v>
      </c>
      <c r="F61" s="2">
        <v>3105</v>
      </c>
      <c r="G61" s="2" t="s">
        <v>267</v>
      </c>
    </row>
    <row r="62" spans="1:7" x14ac:dyDescent="0.25">
      <c r="A62" s="2">
        <f t="shared" si="0"/>
        <v>6</v>
      </c>
      <c r="B62" s="2">
        <v>152499</v>
      </c>
      <c r="C62" s="2" t="s">
        <v>161</v>
      </c>
      <c r="E62" s="2">
        <f t="shared" si="1"/>
        <v>2</v>
      </c>
      <c r="F62" s="2">
        <v>33</v>
      </c>
      <c r="G62" s="2" t="s">
        <v>270</v>
      </c>
    </row>
    <row r="63" spans="1:7" x14ac:dyDescent="0.25">
      <c r="A63" s="2">
        <f t="shared" si="0"/>
        <v>4</v>
      </c>
      <c r="B63" s="2">
        <v>1528</v>
      </c>
      <c r="C63" s="2" t="s">
        <v>166</v>
      </c>
      <c r="E63" s="2">
        <f t="shared" si="1"/>
        <v>4</v>
      </c>
      <c r="F63" s="2">
        <v>3305</v>
      </c>
      <c r="G63" s="2" t="s">
        <v>271</v>
      </c>
    </row>
    <row r="64" spans="1:7" x14ac:dyDescent="0.25">
      <c r="A64" s="2">
        <f t="shared" si="0"/>
        <v>6</v>
      </c>
      <c r="B64" s="2">
        <v>152811</v>
      </c>
      <c r="C64" s="2" t="s">
        <v>167</v>
      </c>
      <c r="E64" s="2">
        <f t="shared" si="1"/>
        <v>2</v>
      </c>
      <c r="F64" s="2">
        <v>37</v>
      </c>
      <c r="G64" s="2" t="s">
        <v>273</v>
      </c>
    </row>
    <row r="65" spans="1:7" x14ac:dyDescent="0.25">
      <c r="A65" s="2">
        <f t="shared" si="0"/>
        <v>6</v>
      </c>
      <c r="B65" s="2">
        <v>152828</v>
      </c>
      <c r="C65" s="2" t="s">
        <v>168</v>
      </c>
      <c r="E65" s="2">
        <f t="shared" si="1"/>
        <v>4</v>
      </c>
      <c r="F65" s="2">
        <v>3705</v>
      </c>
      <c r="G65" s="2" t="s">
        <v>274</v>
      </c>
    </row>
    <row r="66" spans="1:7" x14ac:dyDescent="0.25">
      <c r="A66" s="2">
        <f t="shared" si="0"/>
        <v>6</v>
      </c>
      <c r="B66" s="2">
        <v>152899</v>
      </c>
      <c r="C66" s="2" t="s">
        <v>161</v>
      </c>
      <c r="E66" s="2">
        <f t="shared" si="1"/>
        <v>4</v>
      </c>
      <c r="F66" s="2">
        <v>3710</v>
      </c>
      <c r="G66" s="2" t="s">
        <v>293</v>
      </c>
    </row>
    <row r="67" spans="1:7" x14ac:dyDescent="0.25">
      <c r="A67" s="2">
        <f t="shared" si="0"/>
        <v>4</v>
      </c>
      <c r="B67" s="2">
        <v>1540</v>
      </c>
      <c r="C67" s="2" t="s">
        <v>169</v>
      </c>
      <c r="E67" s="2">
        <f t="shared" si="1"/>
        <v>4</v>
      </c>
      <c r="F67" s="2">
        <v>3711</v>
      </c>
      <c r="G67" s="2" t="s">
        <v>296</v>
      </c>
    </row>
    <row r="68" spans="1:7" x14ac:dyDescent="0.25">
      <c r="A68" s="2">
        <f t="shared" ref="A68:A131" si="2">+LEN(B68)</f>
        <v>6</v>
      </c>
      <c r="B68" s="2">
        <v>154040</v>
      </c>
      <c r="C68" s="2" t="s">
        <v>170</v>
      </c>
      <c r="E68" s="2">
        <f t="shared" ref="E68:E130" si="3">+LEN(F68)</f>
        <v>1</v>
      </c>
      <c r="F68" s="2">
        <v>4</v>
      </c>
      <c r="G68" s="2" t="s">
        <v>73</v>
      </c>
    </row>
    <row r="69" spans="1:7" x14ac:dyDescent="0.25">
      <c r="A69" s="2">
        <f t="shared" si="2"/>
        <v>6</v>
      </c>
      <c r="B69" s="2">
        <v>154099</v>
      </c>
      <c r="C69" s="2" t="s">
        <v>161</v>
      </c>
      <c r="E69" s="2">
        <f t="shared" si="3"/>
        <v>2</v>
      </c>
      <c r="F69" s="2">
        <v>41</v>
      </c>
      <c r="G69" s="2" t="s">
        <v>297</v>
      </c>
    </row>
    <row r="70" spans="1:7" x14ac:dyDescent="0.25">
      <c r="A70" s="2">
        <f t="shared" si="2"/>
        <v>4</v>
      </c>
      <c r="B70" s="2">
        <v>1592</v>
      </c>
      <c r="C70" s="2" t="s">
        <v>171</v>
      </c>
      <c r="E70" s="2">
        <f t="shared" si="3"/>
        <v>4</v>
      </c>
      <c r="F70" s="2">
        <v>4120</v>
      </c>
      <c r="G70" s="2" t="s">
        <v>299</v>
      </c>
    </row>
    <row r="71" spans="1:7" x14ac:dyDescent="0.25">
      <c r="A71" s="2">
        <f t="shared" si="2"/>
        <v>6</v>
      </c>
      <c r="B71" s="2">
        <v>159211</v>
      </c>
      <c r="C71" s="2" t="s">
        <v>162</v>
      </c>
      <c r="E71" s="2">
        <f t="shared" si="3"/>
        <v>4</v>
      </c>
      <c r="F71" s="2">
        <v>4135</v>
      </c>
      <c r="G71" s="2" t="s">
        <v>298</v>
      </c>
    </row>
    <row r="72" spans="1:7" x14ac:dyDescent="0.25">
      <c r="A72" s="2">
        <f t="shared" si="2"/>
        <v>6</v>
      </c>
      <c r="B72" s="2">
        <v>159217</v>
      </c>
      <c r="C72" s="2" t="s">
        <v>163</v>
      </c>
      <c r="E72" s="2">
        <f t="shared" si="3"/>
        <v>4</v>
      </c>
      <c r="F72" s="2">
        <v>4155</v>
      </c>
      <c r="G72" s="2" t="s">
        <v>303</v>
      </c>
    </row>
    <row r="73" spans="1:7" x14ac:dyDescent="0.25">
      <c r="A73" s="2">
        <f t="shared" si="2"/>
        <v>6</v>
      </c>
      <c r="B73" s="2">
        <v>159231</v>
      </c>
      <c r="C73" s="2" t="s">
        <v>166</v>
      </c>
      <c r="E73" s="2">
        <f t="shared" si="3"/>
        <v>4</v>
      </c>
      <c r="F73" s="2">
        <v>4175</v>
      </c>
      <c r="G73" s="2" t="s">
        <v>305</v>
      </c>
    </row>
    <row r="74" spans="1:7" x14ac:dyDescent="0.25">
      <c r="A74" s="2">
        <f t="shared" si="2"/>
        <v>6</v>
      </c>
      <c r="B74" s="2">
        <v>159240</v>
      </c>
      <c r="C74" s="2" t="s">
        <v>172</v>
      </c>
      <c r="E74" s="2">
        <f t="shared" si="3"/>
        <v>2</v>
      </c>
      <c r="F74" s="2">
        <v>42</v>
      </c>
      <c r="G74" s="2" t="s">
        <v>307</v>
      </c>
    </row>
    <row r="75" spans="1:7" x14ac:dyDescent="0.25">
      <c r="A75" s="2">
        <f t="shared" si="2"/>
        <v>6</v>
      </c>
      <c r="B75" s="2">
        <v>159280</v>
      </c>
      <c r="C75" s="2" t="s">
        <v>158</v>
      </c>
      <c r="E75" s="2">
        <f t="shared" si="3"/>
        <v>4</v>
      </c>
      <c r="F75" s="2">
        <v>4205</v>
      </c>
      <c r="G75" s="2" t="s">
        <v>308</v>
      </c>
    </row>
    <row r="76" spans="1:7" x14ac:dyDescent="0.25">
      <c r="A76" s="2">
        <f t="shared" si="2"/>
        <v>6</v>
      </c>
      <c r="B76" s="2">
        <v>159299</v>
      </c>
      <c r="C76" s="2" t="s">
        <v>161</v>
      </c>
      <c r="E76" s="2">
        <f t="shared" si="3"/>
        <v>4</v>
      </c>
      <c r="F76" s="2">
        <v>4210</v>
      </c>
      <c r="G76" s="2" t="s">
        <v>310</v>
      </c>
    </row>
    <row r="77" spans="1:7" x14ac:dyDescent="0.25">
      <c r="A77" s="2">
        <f t="shared" si="2"/>
        <v>2</v>
      </c>
      <c r="B77" s="2">
        <v>16</v>
      </c>
      <c r="C77" s="2" t="s">
        <v>173</v>
      </c>
      <c r="E77" s="2">
        <f t="shared" si="3"/>
        <v>4</v>
      </c>
      <c r="F77" s="2">
        <v>4225</v>
      </c>
      <c r="G77" s="2" t="s">
        <v>318</v>
      </c>
    </row>
    <row r="78" spans="1:7" x14ac:dyDescent="0.25">
      <c r="A78" s="2">
        <f t="shared" si="2"/>
        <v>4</v>
      </c>
      <c r="B78" s="2">
        <v>1635</v>
      </c>
      <c r="C78" s="2" t="s">
        <v>174</v>
      </c>
      <c r="E78" s="2">
        <f t="shared" si="3"/>
        <v>4</v>
      </c>
      <c r="F78" s="2">
        <v>4235</v>
      </c>
      <c r="G78" s="2" t="s">
        <v>316</v>
      </c>
    </row>
    <row r="79" spans="1:7" x14ac:dyDescent="0.25">
      <c r="A79" s="2">
        <f t="shared" si="2"/>
        <v>6</v>
      </c>
      <c r="B79" s="2">
        <v>163501</v>
      </c>
      <c r="C79" s="2" t="s">
        <v>175</v>
      </c>
      <c r="E79" s="2">
        <f t="shared" si="3"/>
        <v>4</v>
      </c>
      <c r="F79" s="2">
        <v>4250</v>
      </c>
      <c r="G79" s="2" t="s">
        <v>318</v>
      </c>
    </row>
    <row r="80" spans="1:7" x14ac:dyDescent="0.25">
      <c r="A80" s="2">
        <f t="shared" si="2"/>
        <v>4</v>
      </c>
      <c r="B80" s="2">
        <v>1698</v>
      </c>
      <c r="C80" s="2" t="s">
        <v>176</v>
      </c>
      <c r="E80" s="2">
        <f t="shared" si="3"/>
        <v>4</v>
      </c>
      <c r="F80" s="2">
        <v>4255</v>
      </c>
      <c r="G80" s="2" t="s">
        <v>320</v>
      </c>
    </row>
    <row r="81" spans="1:7" x14ac:dyDescent="0.25">
      <c r="A81" s="2">
        <f t="shared" si="2"/>
        <v>6</v>
      </c>
      <c r="B81" s="2">
        <v>169801</v>
      </c>
      <c r="C81" s="2" t="s">
        <v>177</v>
      </c>
      <c r="E81" s="2">
        <f t="shared" si="3"/>
        <v>4</v>
      </c>
      <c r="F81" s="2">
        <v>4295</v>
      </c>
      <c r="G81" s="2" t="s">
        <v>323</v>
      </c>
    </row>
    <row r="82" spans="1:7" x14ac:dyDescent="0.25">
      <c r="A82" s="2">
        <f t="shared" si="2"/>
        <v>1</v>
      </c>
      <c r="B82" s="2">
        <v>2</v>
      </c>
      <c r="C82" s="2" t="s">
        <v>2</v>
      </c>
      <c r="E82" s="2">
        <f t="shared" si="3"/>
        <v>1</v>
      </c>
      <c r="F82" s="2">
        <v>5</v>
      </c>
      <c r="G82" s="2" t="s">
        <v>325</v>
      </c>
    </row>
    <row r="83" spans="1:7" x14ac:dyDescent="0.25">
      <c r="A83" s="2">
        <f t="shared" si="2"/>
        <v>2</v>
      </c>
      <c r="B83" s="2">
        <v>22</v>
      </c>
      <c r="C83" s="2" t="s">
        <v>178</v>
      </c>
      <c r="E83" s="2">
        <f t="shared" si="3"/>
        <v>2</v>
      </c>
      <c r="F83" s="2">
        <v>51</v>
      </c>
      <c r="G83" s="2" t="s">
        <v>326</v>
      </c>
    </row>
    <row r="84" spans="1:7" x14ac:dyDescent="0.25">
      <c r="A84" s="2">
        <f t="shared" si="2"/>
        <v>4</v>
      </c>
      <c r="B84" s="2">
        <v>2205</v>
      </c>
      <c r="C84" s="2" t="s">
        <v>179</v>
      </c>
      <c r="E84" s="2">
        <f t="shared" si="3"/>
        <v>4</v>
      </c>
      <c r="F84" s="2">
        <v>5105</v>
      </c>
      <c r="G84" s="2" t="s">
        <v>327</v>
      </c>
    </row>
    <row r="85" spans="1:7" x14ac:dyDescent="0.25">
      <c r="A85" s="2">
        <f t="shared" si="2"/>
        <v>6</v>
      </c>
      <c r="B85" s="2">
        <v>220505</v>
      </c>
      <c r="C85" s="2" t="s">
        <v>180</v>
      </c>
      <c r="E85" s="2">
        <f t="shared" si="3"/>
        <v>4</v>
      </c>
      <c r="F85" s="2">
        <v>5110</v>
      </c>
      <c r="G85" s="2" t="s">
        <v>126</v>
      </c>
    </row>
    <row r="86" spans="1:7" x14ac:dyDescent="0.25">
      <c r="A86" s="2">
        <f t="shared" si="2"/>
        <v>4</v>
      </c>
      <c r="B86" s="2">
        <v>2210</v>
      </c>
      <c r="C86" s="2" t="s">
        <v>181</v>
      </c>
      <c r="E86" s="2">
        <f t="shared" si="3"/>
        <v>4</v>
      </c>
      <c r="F86" s="2">
        <v>5115</v>
      </c>
      <c r="G86" s="2" t="s">
        <v>361</v>
      </c>
    </row>
    <row r="87" spans="1:7" x14ac:dyDescent="0.25">
      <c r="A87" s="2">
        <f t="shared" si="2"/>
        <v>6</v>
      </c>
      <c r="B87" s="2">
        <v>221001</v>
      </c>
      <c r="C87" s="2" t="s">
        <v>182</v>
      </c>
      <c r="E87" s="2">
        <f t="shared" si="3"/>
        <v>4</v>
      </c>
      <c r="F87" s="2">
        <v>5120</v>
      </c>
      <c r="G87" s="2" t="s">
        <v>353</v>
      </c>
    </row>
    <row r="88" spans="1:7" x14ac:dyDescent="0.25">
      <c r="A88" s="2">
        <f t="shared" si="2"/>
        <v>2</v>
      </c>
      <c r="B88" s="2">
        <v>23</v>
      </c>
      <c r="C88" s="2" t="s">
        <v>184</v>
      </c>
      <c r="E88" s="2">
        <f t="shared" si="3"/>
        <v>4</v>
      </c>
      <c r="F88" s="2">
        <v>5125</v>
      </c>
      <c r="G88" s="2" t="s">
        <v>366</v>
      </c>
    </row>
    <row r="89" spans="1:7" x14ac:dyDescent="0.25">
      <c r="A89" s="2">
        <f t="shared" si="2"/>
        <v>4</v>
      </c>
      <c r="B89" s="2">
        <v>2335</v>
      </c>
      <c r="C89" s="2" t="s">
        <v>185</v>
      </c>
      <c r="E89" s="2">
        <f t="shared" si="3"/>
        <v>4</v>
      </c>
      <c r="F89" s="2">
        <v>5130</v>
      </c>
      <c r="G89" s="2" t="s">
        <v>370</v>
      </c>
    </row>
    <row r="90" spans="1:7" x14ac:dyDescent="0.25">
      <c r="A90" s="2">
        <f t="shared" si="2"/>
        <v>6</v>
      </c>
      <c r="B90" s="2">
        <v>233570</v>
      </c>
      <c r="C90" s="2" t="s">
        <v>186</v>
      </c>
      <c r="E90" s="2">
        <f t="shared" si="3"/>
        <v>4</v>
      </c>
      <c r="F90" s="2">
        <v>5135</v>
      </c>
      <c r="G90" s="2" t="s">
        <v>355</v>
      </c>
    </row>
    <row r="91" spans="1:7" x14ac:dyDescent="0.25">
      <c r="A91" s="2">
        <f t="shared" si="2"/>
        <v>6</v>
      </c>
      <c r="B91" s="2">
        <v>233595</v>
      </c>
      <c r="C91" s="2" t="s">
        <v>187</v>
      </c>
      <c r="E91" s="2">
        <f t="shared" si="3"/>
        <v>4</v>
      </c>
      <c r="F91" s="2">
        <v>5140</v>
      </c>
      <c r="G91" s="2" t="s">
        <v>364</v>
      </c>
    </row>
    <row r="92" spans="1:7" x14ac:dyDescent="0.25">
      <c r="A92" s="2">
        <f t="shared" si="2"/>
        <v>4</v>
      </c>
      <c r="B92" s="2">
        <v>2355</v>
      </c>
      <c r="C92" s="2" t="s">
        <v>189</v>
      </c>
      <c r="E92" s="2">
        <f t="shared" si="3"/>
        <v>4</v>
      </c>
      <c r="F92" s="2">
        <v>5145</v>
      </c>
      <c r="G92" s="2" t="s">
        <v>393</v>
      </c>
    </row>
    <row r="93" spans="1:7" x14ac:dyDescent="0.25">
      <c r="A93" s="2">
        <f t="shared" si="2"/>
        <v>6</v>
      </c>
      <c r="B93" s="2">
        <v>235515</v>
      </c>
      <c r="C93" s="2" t="s">
        <v>190</v>
      </c>
      <c r="E93" s="2">
        <f t="shared" si="3"/>
        <v>4</v>
      </c>
      <c r="F93" s="2">
        <v>5150</v>
      </c>
      <c r="G93" s="2" t="s">
        <v>367</v>
      </c>
    </row>
    <row r="94" spans="1:7" x14ac:dyDescent="0.25">
      <c r="A94" s="2">
        <f t="shared" si="2"/>
        <v>4</v>
      </c>
      <c r="B94" s="2">
        <v>2365</v>
      </c>
      <c r="C94" s="2" t="s">
        <v>122</v>
      </c>
      <c r="E94" s="2">
        <f t="shared" si="3"/>
        <v>4</v>
      </c>
      <c r="F94" s="2">
        <v>5155</v>
      </c>
      <c r="G94" s="2" t="s">
        <v>395</v>
      </c>
    </row>
    <row r="95" spans="1:7" x14ac:dyDescent="0.25">
      <c r="A95" s="2">
        <f t="shared" si="2"/>
        <v>6</v>
      </c>
      <c r="B95" s="2">
        <v>236505</v>
      </c>
      <c r="C95" s="2" t="s">
        <v>191</v>
      </c>
      <c r="E95" s="2">
        <f t="shared" si="3"/>
        <v>4</v>
      </c>
      <c r="F95" s="2">
        <v>5160</v>
      </c>
      <c r="G95" s="2" t="s">
        <v>371</v>
      </c>
    </row>
    <row r="96" spans="1:7" x14ac:dyDescent="0.25">
      <c r="A96" s="2">
        <f t="shared" si="2"/>
        <v>6</v>
      </c>
      <c r="B96" s="2">
        <v>236515</v>
      </c>
      <c r="C96" s="2" t="s">
        <v>192</v>
      </c>
      <c r="E96" s="2">
        <f t="shared" si="3"/>
        <v>4</v>
      </c>
      <c r="F96" s="2">
        <v>5180</v>
      </c>
      <c r="G96" s="2" t="s">
        <v>398</v>
      </c>
    </row>
    <row r="97" spans="1:7" x14ac:dyDescent="0.25">
      <c r="A97" s="2">
        <f t="shared" si="2"/>
        <v>6</v>
      </c>
      <c r="B97" s="2">
        <v>236525</v>
      </c>
      <c r="C97" s="2" t="s">
        <v>194</v>
      </c>
      <c r="E97" s="2">
        <f t="shared" si="3"/>
        <v>4</v>
      </c>
      <c r="F97" s="2">
        <v>5195</v>
      </c>
      <c r="G97" s="2" t="s">
        <v>323</v>
      </c>
    </row>
    <row r="98" spans="1:7" x14ac:dyDescent="0.25">
      <c r="A98" s="2">
        <f t="shared" si="2"/>
        <v>6</v>
      </c>
      <c r="B98" s="2">
        <v>236530</v>
      </c>
      <c r="C98" s="2" t="s">
        <v>200</v>
      </c>
      <c r="E98" s="2">
        <f t="shared" si="3"/>
        <v>2</v>
      </c>
      <c r="F98" s="2">
        <v>52</v>
      </c>
      <c r="G98" s="2" t="s">
        <v>387</v>
      </c>
    </row>
    <row r="99" spans="1:7" x14ac:dyDescent="0.25">
      <c r="A99" s="2">
        <f t="shared" si="2"/>
        <v>6</v>
      </c>
      <c r="B99" s="2">
        <v>236542</v>
      </c>
      <c r="C99" s="2" t="s">
        <v>202</v>
      </c>
      <c r="E99" s="2">
        <f t="shared" si="3"/>
        <v>4</v>
      </c>
      <c r="F99" s="2">
        <v>5205</v>
      </c>
      <c r="G99" s="2" t="s">
        <v>387</v>
      </c>
    </row>
    <row r="100" spans="1:7" x14ac:dyDescent="0.25">
      <c r="A100" s="2">
        <f t="shared" si="2"/>
        <v>6</v>
      </c>
      <c r="B100" s="2">
        <v>236543</v>
      </c>
      <c r="C100" s="2" t="s">
        <v>203</v>
      </c>
      <c r="E100" s="2">
        <f t="shared" si="3"/>
        <v>4</v>
      </c>
      <c r="F100" s="2">
        <v>5220</v>
      </c>
      <c r="G100" s="2" t="s">
        <v>355</v>
      </c>
    </row>
    <row r="101" spans="1:7" x14ac:dyDescent="0.25">
      <c r="A101" s="2">
        <f t="shared" si="2"/>
        <v>4</v>
      </c>
      <c r="B101" s="2">
        <v>2367</v>
      </c>
      <c r="C101" s="2" t="s">
        <v>206</v>
      </c>
      <c r="E101" s="2">
        <f t="shared" si="3"/>
        <v>4</v>
      </c>
      <c r="F101" s="2">
        <v>5235</v>
      </c>
      <c r="G101" s="2" t="s">
        <v>355</v>
      </c>
    </row>
    <row r="102" spans="1:7" x14ac:dyDescent="0.25">
      <c r="A102" s="2">
        <f t="shared" si="2"/>
        <v>6</v>
      </c>
      <c r="B102" s="2">
        <v>236703</v>
      </c>
      <c r="C102" s="2" t="s">
        <v>208</v>
      </c>
      <c r="E102" s="2">
        <f t="shared" si="3"/>
        <v>4</v>
      </c>
      <c r="F102" s="2">
        <v>5245</v>
      </c>
      <c r="G102" s="2" t="s">
        <v>393</v>
      </c>
    </row>
    <row r="103" spans="1:7" x14ac:dyDescent="0.25">
      <c r="A103" s="2">
        <f t="shared" si="2"/>
        <v>4</v>
      </c>
      <c r="B103" s="2">
        <v>2368</v>
      </c>
      <c r="C103" s="2" t="s">
        <v>205</v>
      </c>
      <c r="E103" s="2">
        <f t="shared" si="3"/>
        <v>4</v>
      </c>
      <c r="F103" s="2">
        <v>5255</v>
      </c>
      <c r="G103" s="2" t="s">
        <v>400</v>
      </c>
    </row>
    <row r="104" spans="1:7" x14ac:dyDescent="0.25">
      <c r="A104" s="2">
        <f t="shared" si="2"/>
        <v>6</v>
      </c>
      <c r="B104" s="2">
        <v>236802</v>
      </c>
      <c r="C104" s="2" t="s">
        <v>207</v>
      </c>
      <c r="E104" s="2">
        <f t="shared" si="3"/>
        <v>4</v>
      </c>
      <c r="F104" s="2">
        <v>5295</v>
      </c>
      <c r="G104" s="2" t="s">
        <v>323</v>
      </c>
    </row>
    <row r="105" spans="1:7" x14ac:dyDescent="0.25">
      <c r="A105" s="2">
        <f t="shared" si="2"/>
        <v>4</v>
      </c>
      <c r="B105" s="2">
        <v>2370</v>
      </c>
      <c r="C105" s="2" t="s">
        <v>214</v>
      </c>
      <c r="E105" s="2">
        <f t="shared" si="3"/>
        <v>2</v>
      </c>
      <c r="F105" s="2">
        <v>53</v>
      </c>
      <c r="G105" s="2" t="s">
        <v>401</v>
      </c>
    </row>
    <row r="106" spans="1:7" x14ac:dyDescent="0.25">
      <c r="A106" s="2">
        <f t="shared" si="2"/>
        <v>6</v>
      </c>
      <c r="B106" s="2">
        <v>237005</v>
      </c>
      <c r="C106" s="2" t="s">
        <v>215</v>
      </c>
      <c r="E106" s="2">
        <f t="shared" si="3"/>
        <v>4</v>
      </c>
      <c r="F106" s="2">
        <v>5305</v>
      </c>
      <c r="G106" s="2" t="s">
        <v>310</v>
      </c>
    </row>
    <row r="107" spans="1:7" x14ac:dyDescent="0.25">
      <c r="A107" s="2">
        <f t="shared" si="2"/>
        <v>6</v>
      </c>
      <c r="B107" s="2">
        <v>237006</v>
      </c>
      <c r="C107" s="2" t="s">
        <v>224</v>
      </c>
      <c r="E107" s="2">
        <f t="shared" si="3"/>
        <v>4</v>
      </c>
      <c r="F107" s="2">
        <v>5315</v>
      </c>
      <c r="G107" s="2" t="s">
        <v>433</v>
      </c>
    </row>
    <row r="108" spans="1:7" x14ac:dyDescent="0.25">
      <c r="A108" s="2">
        <f t="shared" si="2"/>
        <v>6</v>
      </c>
      <c r="B108" s="2">
        <v>237010</v>
      </c>
      <c r="C108" s="2" t="s">
        <v>226</v>
      </c>
      <c r="E108" s="2">
        <f t="shared" si="3"/>
        <v>4</v>
      </c>
      <c r="F108" s="2">
        <v>5395</v>
      </c>
      <c r="G108" s="2" t="s">
        <v>419</v>
      </c>
    </row>
    <row r="109" spans="1:7" x14ac:dyDescent="0.25">
      <c r="A109" s="2">
        <f t="shared" si="2"/>
        <v>4</v>
      </c>
      <c r="B109" s="2">
        <v>2380</v>
      </c>
      <c r="C109" s="2" t="s">
        <v>227</v>
      </c>
      <c r="E109" s="2">
        <f t="shared" si="3"/>
        <v>2</v>
      </c>
      <c r="F109" s="2">
        <v>54</v>
      </c>
      <c r="G109" s="2" t="s">
        <v>443</v>
      </c>
    </row>
    <row r="110" spans="1:7" x14ac:dyDescent="0.25">
      <c r="A110" s="2">
        <f t="shared" si="2"/>
        <v>6</v>
      </c>
      <c r="B110" s="2">
        <v>238030</v>
      </c>
      <c r="C110" s="2" t="s">
        <v>228</v>
      </c>
      <c r="E110" s="2">
        <f t="shared" si="3"/>
        <v>4</v>
      </c>
      <c r="F110" s="2">
        <v>5405</v>
      </c>
      <c r="G110" s="2" t="s">
        <v>443</v>
      </c>
    </row>
    <row r="111" spans="1:7" x14ac:dyDescent="0.25">
      <c r="A111" s="2">
        <f t="shared" si="2"/>
        <v>2</v>
      </c>
      <c r="B111" s="2">
        <v>24</v>
      </c>
      <c r="C111" s="2" t="s">
        <v>233</v>
      </c>
      <c r="E111" s="2">
        <f t="shared" si="3"/>
        <v>1</v>
      </c>
      <c r="F111" s="2">
        <v>6</v>
      </c>
      <c r="G111" s="2" t="s">
        <v>407</v>
      </c>
    </row>
    <row r="112" spans="1:7" x14ac:dyDescent="0.25">
      <c r="A112" s="2">
        <f t="shared" si="2"/>
        <v>4</v>
      </c>
      <c r="B112" s="2">
        <v>2404</v>
      </c>
      <c r="C112" s="2" t="s">
        <v>234</v>
      </c>
      <c r="E112" s="2">
        <f t="shared" si="3"/>
        <v>2</v>
      </c>
      <c r="F112" s="2">
        <v>61</v>
      </c>
      <c r="G112" s="2" t="s">
        <v>408</v>
      </c>
    </row>
    <row r="113" spans="1:7" x14ac:dyDescent="0.25">
      <c r="A113" s="2">
        <f t="shared" si="2"/>
        <v>6</v>
      </c>
      <c r="B113" s="2">
        <v>240405</v>
      </c>
      <c r="C113" s="2" t="s">
        <v>235</v>
      </c>
      <c r="E113" s="2">
        <f t="shared" si="3"/>
        <v>4</v>
      </c>
      <c r="F113" s="2">
        <v>6120</v>
      </c>
      <c r="G113" s="2" t="s">
        <v>409</v>
      </c>
    </row>
    <row r="114" spans="1:7" x14ac:dyDescent="0.25">
      <c r="A114" s="2">
        <f t="shared" si="2"/>
        <v>4</v>
      </c>
      <c r="B114" s="2">
        <v>2408</v>
      </c>
      <c r="C114" s="2" t="s">
        <v>236</v>
      </c>
      <c r="E114" s="2">
        <f t="shared" si="3"/>
        <v>4</v>
      </c>
      <c r="F114" s="2">
        <v>6135</v>
      </c>
      <c r="G114" s="2" t="s">
        <v>411</v>
      </c>
    </row>
    <row r="115" spans="1:7" x14ac:dyDescent="0.25">
      <c r="A115" s="2">
        <f t="shared" si="2"/>
        <v>6</v>
      </c>
      <c r="B115" s="2">
        <v>240801</v>
      </c>
      <c r="C115" s="2" t="s">
        <v>237</v>
      </c>
      <c r="E115" s="2">
        <f t="shared" si="3"/>
        <v>2</v>
      </c>
      <c r="F115" s="2">
        <v>62</v>
      </c>
      <c r="G115" s="2" t="s">
        <v>414</v>
      </c>
    </row>
    <row r="116" spans="1:7" x14ac:dyDescent="0.25">
      <c r="A116" s="2">
        <f t="shared" si="2"/>
        <v>4</v>
      </c>
      <c r="B116" s="2">
        <v>2412</v>
      </c>
      <c r="C116" s="2" t="s">
        <v>244</v>
      </c>
      <c r="E116" s="2">
        <f t="shared" si="3"/>
        <v>4</v>
      </c>
      <c r="F116" s="2">
        <v>6210</v>
      </c>
      <c r="G116" s="2" t="s">
        <v>143</v>
      </c>
    </row>
    <row r="117" spans="1:7" x14ac:dyDescent="0.25">
      <c r="A117" s="2">
        <f t="shared" si="2"/>
        <v>6</v>
      </c>
      <c r="B117" s="2">
        <v>241205</v>
      </c>
      <c r="C117" s="2" t="s">
        <v>245</v>
      </c>
      <c r="E117" s="2">
        <f t="shared" si="3"/>
        <v>1</v>
      </c>
      <c r="F117" s="2">
        <v>7</v>
      </c>
      <c r="G117" s="2" t="s">
        <v>453</v>
      </c>
    </row>
    <row r="118" spans="1:7" x14ac:dyDescent="0.25">
      <c r="A118" s="2">
        <f t="shared" si="2"/>
        <v>2</v>
      </c>
      <c r="B118" s="2">
        <v>25</v>
      </c>
      <c r="C118" s="2" t="s">
        <v>246</v>
      </c>
      <c r="E118" s="2">
        <f t="shared" si="3"/>
        <v>2</v>
      </c>
      <c r="F118" s="2">
        <v>72</v>
      </c>
      <c r="G118" s="2" t="s">
        <v>417</v>
      </c>
    </row>
    <row r="119" spans="1:7" x14ac:dyDescent="0.25">
      <c r="A119" s="2">
        <f t="shared" si="2"/>
        <v>4</v>
      </c>
      <c r="B119" s="2">
        <v>2505</v>
      </c>
      <c r="C119" s="2" t="s">
        <v>247</v>
      </c>
      <c r="E119" s="2">
        <f t="shared" si="3"/>
        <v>4</v>
      </c>
      <c r="F119" s="2">
        <v>7205</v>
      </c>
      <c r="G119" s="2" t="s">
        <v>327</v>
      </c>
    </row>
    <row r="120" spans="1:7" x14ac:dyDescent="0.25">
      <c r="A120" s="2">
        <f t="shared" si="2"/>
        <v>6</v>
      </c>
      <c r="B120" s="2">
        <v>250501</v>
      </c>
      <c r="C120" s="2" t="s">
        <v>247</v>
      </c>
      <c r="E120" s="2">
        <f t="shared" si="3"/>
        <v>4</v>
      </c>
      <c r="F120" s="2">
        <v>7235</v>
      </c>
      <c r="G120" s="2" t="s">
        <v>417</v>
      </c>
    </row>
    <row r="121" spans="1:7" x14ac:dyDescent="0.25">
      <c r="A121" s="2">
        <f t="shared" si="2"/>
        <v>4</v>
      </c>
      <c r="B121" s="2">
        <v>2510</v>
      </c>
      <c r="C121" s="2" t="s">
        <v>248</v>
      </c>
      <c r="E121" s="2">
        <f t="shared" si="3"/>
        <v>2</v>
      </c>
      <c r="F121" s="2">
        <v>73</v>
      </c>
      <c r="G121" s="2" t="s">
        <v>432</v>
      </c>
    </row>
    <row r="122" spans="1:7" x14ac:dyDescent="0.25">
      <c r="A122" s="2">
        <f t="shared" si="2"/>
        <v>6</v>
      </c>
      <c r="B122" s="2">
        <v>251005</v>
      </c>
      <c r="C122" s="2" t="s">
        <v>249</v>
      </c>
      <c r="E122" s="2">
        <f t="shared" si="3"/>
        <v>4</v>
      </c>
      <c r="F122" s="2">
        <v>7301</v>
      </c>
      <c r="G122" s="2" t="s">
        <v>432</v>
      </c>
    </row>
    <row r="123" spans="1:7" x14ac:dyDescent="0.25">
      <c r="A123" s="2">
        <f t="shared" si="2"/>
        <v>6</v>
      </c>
      <c r="B123" s="2">
        <v>251010</v>
      </c>
      <c r="C123" s="2" t="s">
        <v>252</v>
      </c>
      <c r="E123" s="2">
        <f t="shared" si="3"/>
        <v>4</v>
      </c>
      <c r="F123" s="2">
        <v>7325</v>
      </c>
      <c r="G123" s="2" t="s">
        <v>366</v>
      </c>
    </row>
    <row r="124" spans="1:7" x14ac:dyDescent="0.25">
      <c r="A124" s="2">
        <f t="shared" si="2"/>
        <v>4</v>
      </c>
      <c r="B124" s="2">
        <v>2525</v>
      </c>
      <c r="C124" s="2" t="s">
        <v>251</v>
      </c>
      <c r="E124" s="2">
        <f t="shared" si="3"/>
        <v>4</v>
      </c>
      <c r="F124" s="2">
        <v>7330</v>
      </c>
      <c r="G124" s="2" t="s">
        <v>370</v>
      </c>
    </row>
    <row r="125" spans="1:7" x14ac:dyDescent="0.25">
      <c r="A125" s="2">
        <f t="shared" si="2"/>
        <v>6</v>
      </c>
      <c r="B125" s="2">
        <v>252501</v>
      </c>
      <c r="C125" s="2" t="s">
        <v>253</v>
      </c>
      <c r="E125" s="2">
        <f t="shared" si="3"/>
        <v>4</v>
      </c>
      <c r="F125" s="2">
        <v>7335</v>
      </c>
      <c r="G125" s="2" t="s">
        <v>355</v>
      </c>
    </row>
    <row r="126" spans="1:7" x14ac:dyDescent="0.25">
      <c r="A126" s="2">
        <f t="shared" si="2"/>
        <v>4</v>
      </c>
      <c r="B126" s="2">
        <v>2550</v>
      </c>
      <c r="C126" s="2" t="s">
        <v>254</v>
      </c>
      <c r="E126" s="2">
        <f t="shared" si="3"/>
        <v>4</v>
      </c>
      <c r="F126" s="2">
        <v>7340</v>
      </c>
      <c r="G126" s="2" t="s">
        <v>364</v>
      </c>
    </row>
    <row r="127" spans="1:7" x14ac:dyDescent="0.25">
      <c r="A127" s="2">
        <f t="shared" si="2"/>
        <v>6</v>
      </c>
      <c r="B127" s="2">
        <v>255005</v>
      </c>
      <c r="C127" s="2" t="s">
        <v>255</v>
      </c>
      <c r="E127" s="2">
        <f t="shared" si="3"/>
        <v>4</v>
      </c>
      <c r="F127" s="2">
        <v>7345</v>
      </c>
      <c r="G127" s="2" t="s">
        <v>440</v>
      </c>
    </row>
    <row r="128" spans="1:7" x14ac:dyDescent="0.25">
      <c r="A128" s="2">
        <f t="shared" si="2"/>
        <v>6</v>
      </c>
      <c r="B128" s="2">
        <v>255010</v>
      </c>
      <c r="C128" s="2" t="s">
        <v>256</v>
      </c>
      <c r="E128" s="2">
        <f t="shared" si="3"/>
        <v>4</v>
      </c>
      <c r="F128" s="2">
        <v>7350</v>
      </c>
      <c r="G128" s="2" t="s">
        <v>367</v>
      </c>
    </row>
    <row r="129" spans="1:7" x14ac:dyDescent="0.25">
      <c r="A129" s="2">
        <f t="shared" si="2"/>
        <v>6</v>
      </c>
      <c r="B129" s="2">
        <v>255015</v>
      </c>
      <c r="C129" s="2" t="s">
        <v>257</v>
      </c>
      <c r="E129" s="2">
        <f t="shared" si="3"/>
        <v>4</v>
      </c>
      <c r="F129" s="2">
        <v>7360</v>
      </c>
      <c r="G129" s="2" t="s">
        <v>371</v>
      </c>
    </row>
    <row r="130" spans="1:7" x14ac:dyDescent="0.25">
      <c r="A130" s="2">
        <f t="shared" si="2"/>
        <v>6</v>
      </c>
      <c r="B130" s="2">
        <v>255020</v>
      </c>
      <c r="C130" s="2" t="s">
        <v>258</v>
      </c>
      <c r="E130" s="2">
        <f t="shared" si="3"/>
        <v>4</v>
      </c>
      <c r="F130" s="2">
        <v>7395</v>
      </c>
      <c r="G130" s="2" t="s">
        <v>323</v>
      </c>
    </row>
    <row r="131" spans="1:7" x14ac:dyDescent="0.25">
      <c r="A131" s="2">
        <f t="shared" si="2"/>
        <v>2</v>
      </c>
      <c r="B131" s="2">
        <v>27</v>
      </c>
      <c r="C131" s="2" t="s">
        <v>259</v>
      </c>
    </row>
    <row r="132" spans="1:7" x14ac:dyDescent="0.25">
      <c r="A132" s="2">
        <f t="shared" ref="A132:A177" si="4">+LEN(B132)</f>
        <v>4</v>
      </c>
      <c r="B132" s="2">
        <v>2725</v>
      </c>
      <c r="C132" s="2" t="s">
        <v>260</v>
      </c>
    </row>
    <row r="133" spans="1:7" x14ac:dyDescent="0.25">
      <c r="A133" s="2">
        <f t="shared" si="4"/>
        <v>6</v>
      </c>
      <c r="B133" s="2">
        <v>272505</v>
      </c>
      <c r="C133" s="2" t="s">
        <v>261</v>
      </c>
    </row>
    <row r="134" spans="1:7" x14ac:dyDescent="0.25">
      <c r="A134" s="2">
        <f t="shared" si="4"/>
        <v>2</v>
      </c>
      <c r="B134" s="2">
        <v>28</v>
      </c>
      <c r="C134" s="2" t="s">
        <v>262</v>
      </c>
    </row>
    <row r="135" spans="1:7" x14ac:dyDescent="0.25">
      <c r="A135" s="2">
        <f t="shared" si="4"/>
        <v>4</v>
      </c>
      <c r="B135" s="2">
        <v>2805</v>
      </c>
      <c r="C135" s="2" t="s">
        <v>263</v>
      </c>
    </row>
    <row r="136" spans="1:7" x14ac:dyDescent="0.25">
      <c r="A136" s="2">
        <f t="shared" si="4"/>
        <v>6</v>
      </c>
      <c r="B136" s="2">
        <v>280501</v>
      </c>
      <c r="C136" s="2" t="s">
        <v>263</v>
      </c>
    </row>
    <row r="137" spans="1:7" x14ac:dyDescent="0.25">
      <c r="A137" s="2">
        <f t="shared" si="4"/>
        <v>4</v>
      </c>
      <c r="B137" s="2">
        <v>2830</v>
      </c>
      <c r="C137" s="2" t="s">
        <v>264</v>
      </c>
    </row>
    <row r="138" spans="1:7" x14ac:dyDescent="0.25">
      <c r="A138" s="2">
        <f t="shared" si="4"/>
        <v>6</v>
      </c>
      <c r="B138" s="2">
        <v>283010</v>
      </c>
      <c r="C138" s="2" t="s">
        <v>265</v>
      </c>
    </row>
    <row r="139" spans="1:7" x14ac:dyDescent="0.25">
      <c r="A139" s="2">
        <f t="shared" si="4"/>
        <v>1</v>
      </c>
      <c r="B139" s="2">
        <v>3</v>
      </c>
      <c r="C139" s="2" t="s">
        <v>3</v>
      </c>
    </row>
    <row r="140" spans="1:7" x14ac:dyDescent="0.25">
      <c r="A140" s="2">
        <f t="shared" si="4"/>
        <v>2</v>
      </c>
      <c r="B140" s="2">
        <v>31</v>
      </c>
      <c r="C140" s="2" t="s">
        <v>266</v>
      </c>
    </row>
    <row r="141" spans="1:7" x14ac:dyDescent="0.25">
      <c r="A141" s="2">
        <f t="shared" si="4"/>
        <v>4</v>
      </c>
      <c r="B141" s="2">
        <v>3105</v>
      </c>
      <c r="C141" s="2" t="s">
        <v>267</v>
      </c>
    </row>
    <row r="142" spans="1:7" x14ac:dyDescent="0.25">
      <c r="A142" s="2">
        <f t="shared" si="4"/>
        <v>6</v>
      </c>
      <c r="B142" s="2">
        <v>310505</v>
      </c>
      <c r="C142" s="2" t="s">
        <v>268</v>
      </c>
    </row>
    <row r="143" spans="1:7" x14ac:dyDescent="0.25">
      <c r="A143" s="2">
        <f t="shared" si="4"/>
        <v>6</v>
      </c>
      <c r="B143" s="2">
        <v>310515</v>
      </c>
      <c r="C143" s="2" t="s">
        <v>269</v>
      </c>
    </row>
    <row r="144" spans="1:7" x14ac:dyDescent="0.25">
      <c r="A144" s="2">
        <f t="shared" si="4"/>
        <v>2</v>
      </c>
      <c r="B144" s="2">
        <v>33</v>
      </c>
      <c r="C144" s="2" t="s">
        <v>270</v>
      </c>
    </row>
    <row r="145" spans="1:3" x14ac:dyDescent="0.25">
      <c r="A145" s="2">
        <f t="shared" si="4"/>
        <v>4</v>
      </c>
      <c r="B145" s="2">
        <v>3305</v>
      </c>
      <c r="C145" s="2" t="s">
        <v>271</v>
      </c>
    </row>
    <row r="146" spans="1:3" x14ac:dyDescent="0.25">
      <c r="A146" s="2">
        <f t="shared" si="4"/>
        <v>6</v>
      </c>
      <c r="B146" s="2">
        <v>330505</v>
      </c>
      <c r="C146" s="2" t="s">
        <v>272</v>
      </c>
    </row>
    <row r="147" spans="1:3" x14ac:dyDescent="0.25">
      <c r="A147" s="2">
        <f t="shared" si="4"/>
        <v>2</v>
      </c>
      <c r="B147" s="2">
        <v>37</v>
      </c>
      <c r="C147" s="2" t="s">
        <v>273</v>
      </c>
    </row>
    <row r="148" spans="1:3" x14ac:dyDescent="0.25">
      <c r="A148" s="2">
        <f t="shared" si="4"/>
        <v>4</v>
      </c>
      <c r="B148" s="2">
        <v>3705</v>
      </c>
      <c r="C148" s="2" t="s">
        <v>274</v>
      </c>
    </row>
    <row r="149" spans="1:3" x14ac:dyDescent="0.25">
      <c r="A149" s="2">
        <f t="shared" si="4"/>
        <v>4</v>
      </c>
      <c r="B149" s="2">
        <v>3710</v>
      </c>
      <c r="C149" s="2" t="s">
        <v>293</v>
      </c>
    </row>
    <row r="150" spans="1:3" x14ac:dyDescent="0.25">
      <c r="A150" s="2">
        <f t="shared" si="4"/>
        <v>6</v>
      </c>
      <c r="B150" s="2">
        <v>371001</v>
      </c>
      <c r="C150" s="2" t="s">
        <v>294</v>
      </c>
    </row>
    <row r="151" spans="1:3" x14ac:dyDescent="0.25">
      <c r="A151" s="2">
        <f t="shared" si="4"/>
        <v>6</v>
      </c>
      <c r="B151" s="2">
        <v>371002</v>
      </c>
      <c r="C151" s="2" t="s">
        <v>295</v>
      </c>
    </row>
    <row r="152" spans="1:3" x14ac:dyDescent="0.25">
      <c r="A152" s="2">
        <f t="shared" si="4"/>
        <v>4</v>
      </c>
      <c r="B152" s="2">
        <v>3711</v>
      </c>
      <c r="C152" s="2" t="s">
        <v>296</v>
      </c>
    </row>
    <row r="153" spans="1:3" x14ac:dyDescent="0.25">
      <c r="A153" s="2">
        <f t="shared" si="4"/>
        <v>6</v>
      </c>
      <c r="B153" s="2">
        <v>371105</v>
      </c>
      <c r="C153" s="2" t="s">
        <v>296</v>
      </c>
    </row>
    <row r="154" spans="1:3" x14ac:dyDescent="0.25">
      <c r="A154" s="2">
        <f t="shared" si="4"/>
        <v>1</v>
      </c>
      <c r="B154" s="2">
        <v>4</v>
      </c>
      <c r="C154" s="2" t="s">
        <v>73</v>
      </c>
    </row>
    <row r="155" spans="1:3" x14ac:dyDescent="0.25">
      <c r="A155" s="2">
        <f t="shared" si="4"/>
        <v>2</v>
      </c>
      <c r="B155" s="2">
        <v>41</v>
      </c>
      <c r="C155" s="2" t="s">
        <v>297</v>
      </c>
    </row>
    <row r="156" spans="1:3" x14ac:dyDescent="0.25">
      <c r="A156" s="2">
        <f t="shared" si="4"/>
        <v>4</v>
      </c>
      <c r="B156" s="2">
        <v>4120</v>
      </c>
      <c r="C156" s="2" t="s">
        <v>299</v>
      </c>
    </row>
    <row r="157" spans="1:3" x14ac:dyDescent="0.25">
      <c r="A157" s="2">
        <f t="shared" si="4"/>
        <v>6</v>
      </c>
      <c r="B157" s="2">
        <v>412021</v>
      </c>
      <c r="C157" s="2" t="s">
        <v>301</v>
      </c>
    </row>
    <row r="158" spans="1:3" x14ac:dyDescent="0.25">
      <c r="A158" s="2">
        <f t="shared" si="4"/>
        <v>4</v>
      </c>
      <c r="B158" s="2">
        <v>4135</v>
      </c>
      <c r="C158" s="2" t="s">
        <v>298</v>
      </c>
    </row>
    <row r="159" spans="1:3" x14ac:dyDescent="0.25">
      <c r="A159" s="2">
        <f t="shared" si="4"/>
        <v>6</v>
      </c>
      <c r="B159" s="2">
        <v>413501</v>
      </c>
      <c r="C159" s="2" t="s">
        <v>298</v>
      </c>
    </row>
    <row r="160" spans="1:3" x14ac:dyDescent="0.25">
      <c r="A160" s="2">
        <f t="shared" si="4"/>
        <v>6</v>
      </c>
      <c r="B160" s="2">
        <v>413520</v>
      </c>
      <c r="C160" s="2" t="s">
        <v>300</v>
      </c>
    </row>
    <row r="161" spans="1:3" x14ac:dyDescent="0.25">
      <c r="A161" s="2">
        <f t="shared" si="4"/>
        <v>6</v>
      </c>
      <c r="B161" s="2">
        <v>413521</v>
      </c>
      <c r="C161" s="2" t="s">
        <v>302</v>
      </c>
    </row>
    <row r="162" spans="1:3" x14ac:dyDescent="0.25">
      <c r="A162" s="2">
        <f t="shared" si="4"/>
        <v>4</v>
      </c>
      <c r="B162" s="2">
        <v>4155</v>
      </c>
      <c r="C162" s="2" t="s">
        <v>303</v>
      </c>
    </row>
    <row r="163" spans="1:3" x14ac:dyDescent="0.25">
      <c r="A163" s="2">
        <f t="shared" si="4"/>
        <v>6</v>
      </c>
      <c r="B163" s="2">
        <v>415590</v>
      </c>
      <c r="C163" s="2" t="s">
        <v>304</v>
      </c>
    </row>
    <row r="164" spans="1:3" x14ac:dyDescent="0.25">
      <c r="A164" s="2">
        <f t="shared" si="4"/>
        <v>6</v>
      </c>
      <c r="B164" s="2">
        <v>415595</v>
      </c>
      <c r="C164" s="2" t="s">
        <v>303</v>
      </c>
    </row>
    <row r="165" spans="1:3" x14ac:dyDescent="0.25">
      <c r="A165" s="2">
        <f t="shared" si="4"/>
        <v>4</v>
      </c>
      <c r="B165" s="2">
        <v>4175</v>
      </c>
      <c r="C165" s="2" t="s">
        <v>305</v>
      </c>
    </row>
    <row r="166" spans="1:3" x14ac:dyDescent="0.25">
      <c r="A166" s="2">
        <f t="shared" si="4"/>
        <v>6</v>
      </c>
      <c r="B166" s="2">
        <v>417501</v>
      </c>
      <c r="C166" s="2" t="s">
        <v>309</v>
      </c>
    </row>
    <row r="167" spans="1:3" x14ac:dyDescent="0.25">
      <c r="A167" s="2">
        <f t="shared" si="4"/>
        <v>6</v>
      </c>
      <c r="B167" s="2">
        <v>417520</v>
      </c>
      <c r="C167" s="2" t="s">
        <v>313</v>
      </c>
    </row>
    <row r="168" spans="1:3" x14ac:dyDescent="0.25">
      <c r="A168" s="2">
        <f t="shared" si="4"/>
        <v>6</v>
      </c>
      <c r="B168" s="2">
        <v>417521</v>
      </c>
      <c r="C168" s="2" t="s">
        <v>306</v>
      </c>
    </row>
    <row r="169" spans="1:3" x14ac:dyDescent="0.25">
      <c r="A169" s="2">
        <f t="shared" si="4"/>
        <v>6</v>
      </c>
      <c r="B169" s="2">
        <v>417523</v>
      </c>
      <c r="C169" s="2" t="s">
        <v>322</v>
      </c>
    </row>
    <row r="170" spans="1:3" x14ac:dyDescent="0.25">
      <c r="A170" s="2">
        <f t="shared" si="4"/>
        <v>2</v>
      </c>
      <c r="B170" s="2">
        <v>42</v>
      </c>
      <c r="C170" s="2" t="s">
        <v>307</v>
      </c>
    </row>
    <row r="171" spans="1:3" x14ac:dyDescent="0.25">
      <c r="A171" s="2">
        <f t="shared" si="4"/>
        <v>4</v>
      </c>
      <c r="B171" s="2">
        <v>4205</v>
      </c>
      <c r="C171" s="2" t="s">
        <v>308</v>
      </c>
    </row>
    <row r="172" spans="1:3" x14ac:dyDescent="0.25">
      <c r="A172" s="2">
        <f t="shared" si="4"/>
        <v>6</v>
      </c>
      <c r="B172" s="2">
        <v>420505</v>
      </c>
      <c r="C172" s="2" t="s">
        <v>143</v>
      </c>
    </row>
    <row r="173" spans="1:3" x14ac:dyDescent="0.25">
      <c r="A173" s="2">
        <f t="shared" si="4"/>
        <v>4</v>
      </c>
      <c r="B173" s="2">
        <v>4210</v>
      </c>
      <c r="C173" s="2" t="s">
        <v>310</v>
      </c>
    </row>
    <row r="174" spans="1:3" x14ac:dyDescent="0.25">
      <c r="A174" s="2">
        <f t="shared" si="4"/>
        <v>6</v>
      </c>
      <c r="B174" s="2">
        <v>421005</v>
      </c>
      <c r="C174" s="2" t="s">
        <v>312</v>
      </c>
    </row>
    <row r="175" spans="1:3" x14ac:dyDescent="0.25">
      <c r="A175" s="2">
        <f t="shared" si="4"/>
        <v>6</v>
      </c>
      <c r="B175" s="2">
        <v>421006</v>
      </c>
      <c r="C175" s="2" t="s">
        <v>314</v>
      </c>
    </row>
    <row r="176" spans="1:3" x14ac:dyDescent="0.25">
      <c r="A176" s="2">
        <f t="shared" si="4"/>
        <v>6</v>
      </c>
      <c r="B176" s="2">
        <v>421020</v>
      </c>
      <c r="C176" s="2" t="s">
        <v>315</v>
      </c>
    </row>
    <row r="177" spans="1:3" x14ac:dyDescent="0.25">
      <c r="A177" s="2">
        <f t="shared" si="4"/>
        <v>6</v>
      </c>
      <c r="B177" s="2">
        <v>421040</v>
      </c>
      <c r="C177" s="2" t="s">
        <v>329</v>
      </c>
    </row>
    <row r="178" spans="1:3" x14ac:dyDescent="0.25">
      <c r="A178" s="2">
        <f t="shared" ref="A178:A241" si="5">+LEN(B178)</f>
        <v>4</v>
      </c>
      <c r="B178" s="2">
        <v>4225</v>
      </c>
      <c r="C178" s="2" t="s">
        <v>318</v>
      </c>
    </row>
    <row r="179" spans="1:3" x14ac:dyDescent="0.25">
      <c r="A179" s="2">
        <f t="shared" si="5"/>
        <v>6</v>
      </c>
      <c r="B179" s="2">
        <v>422550</v>
      </c>
      <c r="C179" s="2" t="s">
        <v>333</v>
      </c>
    </row>
    <row r="180" spans="1:3" x14ac:dyDescent="0.25">
      <c r="A180" s="2">
        <f t="shared" si="5"/>
        <v>4</v>
      </c>
      <c r="B180" s="2">
        <v>4235</v>
      </c>
      <c r="C180" s="2" t="s">
        <v>316</v>
      </c>
    </row>
    <row r="181" spans="1:3" x14ac:dyDescent="0.25">
      <c r="A181" s="2">
        <f t="shared" si="5"/>
        <v>6</v>
      </c>
      <c r="B181" s="2">
        <v>423580</v>
      </c>
      <c r="C181" s="2" t="s">
        <v>317</v>
      </c>
    </row>
    <row r="182" spans="1:3" x14ac:dyDescent="0.25">
      <c r="A182" s="2">
        <f t="shared" si="5"/>
        <v>4</v>
      </c>
      <c r="B182" s="2">
        <v>4250</v>
      </c>
      <c r="C182" s="2" t="s">
        <v>318</v>
      </c>
    </row>
    <row r="183" spans="1:3" x14ac:dyDescent="0.25">
      <c r="A183" s="2">
        <f t="shared" si="5"/>
        <v>6</v>
      </c>
      <c r="B183" s="2">
        <v>425030</v>
      </c>
      <c r="C183" s="2" t="s">
        <v>319</v>
      </c>
    </row>
    <row r="184" spans="1:3" x14ac:dyDescent="0.25">
      <c r="A184" s="2">
        <f t="shared" si="5"/>
        <v>4</v>
      </c>
      <c r="B184" s="2">
        <v>4255</v>
      </c>
      <c r="C184" s="2" t="s">
        <v>320</v>
      </c>
    </row>
    <row r="185" spans="1:3" x14ac:dyDescent="0.25">
      <c r="A185" s="2">
        <f t="shared" si="5"/>
        <v>6</v>
      </c>
      <c r="B185" s="2">
        <v>425540</v>
      </c>
      <c r="C185" s="2" t="s">
        <v>321</v>
      </c>
    </row>
    <row r="186" spans="1:3" x14ac:dyDescent="0.25">
      <c r="A186" s="2">
        <f t="shared" si="5"/>
        <v>4</v>
      </c>
      <c r="B186" s="2">
        <v>4295</v>
      </c>
      <c r="C186" s="2" t="s">
        <v>323</v>
      </c>
    </row>
    <row r="187" spans="1:3" x14ac:dyDescent="0.25">
      <c r="A187" s="2">
        <f t="shared" si="5"/>
        <v>6</v>
      </c>
      <c r="B187" s="2">
        <v>429501</v>
      </c>
      <c r="C187" s="2" t="s">
        <v>323</v>
      </c>
    </row>
    <row r="188" spans="1:3" x14ac:dyDescent="0.25">
      <c r="A188" s="2">
        <f t="shared" si="5"/>
        <v>6</v>
      </c>
      <c r="B188" s="2">
        <v>429509</v>
      </c>
      <c r="C188" s="2" t="s">
        <v>332</v>
      </c>
    </row>
    <row r="189" spans="1:3" x14ac:dyDescent="0.25">
      <c r="A189" s="2">
        <f t="shared" si="5"/>
        <v>6</v>
      </c>
      <c r="B189" s="2">
        <v>429581</v>
      </c>
      <c r="C189" s="2" t="s">
        <v>324</v>
      </c>
    </row>
    <row r="190" spans="1:3" x14ac:dyDescent="0.25">
      <c r="A190" s="2">
        <f t="shared" si="5"/>
        <v>1</v>
      </c>
      <c r="B190" s="2">
        <v>5</v>
      </c>
      <c r="C190" s="2" t="s">
        <v>325</v>
      </c>
    </row>
    <row r="191" spans="1:3" x14ac:dyDescent="0.25">
      <c r="A191" s="2">
        <f t="shared" si="5"/>
        <v>2</v>
      </c>
      <c r="B191" s="2">
        <v>51</v>
      </c>
      <c r="C191" s="2" t="s">
        <v>326</v>
      </c>
    </row>
    <row r="192" spans="1:3" x14ac:dyDescent="0.25">
      <c r="A192" s="2">
        <f t="shared" si="5"/>
        <v>4</v>
      </c>
      <c r="B192" s="2">
        <v>5105</v>
      </c>
      <c r="C192" s="2" t="s">
        <v>327</v>
      </c>
    </row>
    <row r="193" spans="1:3" x14ac:dyDescent="0.25">
      <c r="A193" s="2">
        <f t="shared" si="5"/>
        <v>6</v>
      </c>
      <c r="B193" s="2">
        <v>510506</v>
      </c>
      <c r="C193" s="2" t="s">
        <v>328</v>
      </c>
    </row>
    <row r="194" spans="1:3" x14ac:dyDescent="0.25">
      <c r="A194" s="2">
        <f t="shared" si="5"/>
        <v>6</v>
      </c>
      <c r="B194" s="2">
        <v>510515</v>
      </c>
      <c r="C194" s="2" t="s">
        <v>330</v>
      </c>
    </row>
    <row r="195" spans="1:3" x14ac:dyDescent="0.25">
      <c r="A195" s="2">
        <f t="shared" si="5"/>
        <v>6</v>
      </c>
      <c r="B195" s="2">
        <v>510518</v>
      </c>
      <c r="C195" s="2" t="s">
        <v>331</v>
      </c>
    </row>
    <row r="196" spans="1:3" x14ac:dyDescent="0.25">
      <c r="A196" s="2">
        <f t="shared" si="5"/>
        <v>6</v>
      </c>
      <c r="B196" s="2">
        <v>510524</v>
      </c>
      <c r="C196" s="2" t="s">
        <v>334</v>
      </c>
    </row>
    <row r="197" spans="1:3" x14ac:dyDescent="0.25">
      <c r="A197" s="2">
        <f t="shared" si="5"/>
        <v>6</v>
      </c>
      <c r="B197" s="2">
        <v>510527</v>
      </c>
      <c r="C197" s="2" t="s">
        <v>335</v>
      </c>
    </row>
    <row r="198" spans="1:3" x14ac:dyDescent="0.25">
      <c r="A198" s="2">
        <f t="shared" si="5"/>
        <v>6</v>
      </c>
      <c r="B198" s="2">
        <v>510530</v>
      </c>
      <c r="C198" s="2" t="s">
        <v>255</v>
      </c>
    </row>
    <row r="199" spans="1:3" x14ac:dyDescent="0.25">
      <c r="A199" s="2">
        <f t="shared" si="5"/>
        <v>6</v>
      </c>
      <c r="B199" s="2">
        <v>510533</v>
      </c>
      <c r="C199" s="2" t="s">
        <v>250</v>
      </c>
    </row>
    <row r="200" spans="1:3" x14ac:dyDescent="0.25">
      <c r="A200" s="2">
        <f t="shared" si="5"/>
        <v>6</v>
      </c>
      <c r="B200" s="2">
        <v>510536</v>
      </c>
      <c r="C200" s="2" t="s">
        <v>258</v>
      </c>
    </row>
    <row r="201" spans="1:3" x14ac:dyDescent="0.25">
      <c r="A201" s="2">
        <f t="shared" si="5"/>
        <v>6</v>
      </c>
      <c r="B201" s="2">
        <v>510539</v>
      </c>
      <c r="C201" s="2" t="s">
        <v>257</v>
      </c>
    </row>
    <row r="202" spans="1:3" x14ac:dyDescent="0.25">
      <c r="A202" s="2">
        <f t="shared" si="5"/>
        <v>6</v>
      </c>
      <c r="B202" s="2">
        <v>510545</v>
      </c>
      <c r="C202" s="2" t="s">
        <v>336</v>
      </c>
    </row>
    <row r="203" spans="1:3" x14ac:dyDescent="0.25">
      <c r="A203" s="2">
        <f t="shared" si="5"/>
        <v>6</v>
      </c>
      <c r="B203" s="2">
        <v>510552</v>
      </c>
      <c r="C203" s="2" t="s">
        <v>349</v>
      </c>
    </row>
    <row r="204" spans="1:3" x14ac:dyDescent="0.25">
      <c r="A204" s="2">
        <f t="shared" si="5"/>
        <v>6</v>
      </c>
      <c r="B204" s="2">
        <v>510568</v>
      </c>
      <c r="C204" s="2" t="s">
        <v>337</v>
      </c>
    </row>
    <row r="205" spans="1:3" x14ac:dyDescent="0.25">
      <c r="A205" s="2">
        <f t="shared" si="5"/>
        <v>6</v>
      </c>
      <c r="B205" s="2">
        <v>510569</v>
      </c>
      <c r="C205" s="2" t="s">
        <v>338</v>
      </c>
    </row>
    <row r="206" spans="1:3" x14ac:dyDescent="0.25">
      <c r="A206" s="2">
        <f t="shared" si="5"/>
        <v>6</v>
      </c>
      <c r="B206" s="2">
        <v>510570</v>
      </c>
      <c r="C206" s="2" t="s">
        <v>339</v>
      </c>
    </row>
    <row r="207" spans="1:3" x14ac:dyDescent="0.25">
      <c r="A207" s="2">
        <f t="shared" si="5"/>
        <v>6</v>
      </c>
      <c r="B207" s="2">
        <v>510572</v>
      </c>
      <c r="C207" s="2" t="s">
        <v>343</v>
      </c>
    </row>
    <row r="208" spans="1:3" x14ac:dyDescent="0.25">
      <c r="A208" s="2">
        <f t="shared" si="5"/>
        <v>6</v>
      </c>
      <c r="B208" s="2">
        <v>510575</v>
      </c>
      <c r="C208" s="2" t="s">
        <v>344</v>
      </c>
    </row>
    <row r="209" spans="1:3" x14ac:dyDescent="0.25">
      <c r="A209" s="2">
        <f t="shared" si="5"/>
        <v>6</v>
      </c>
      <c r="B209" s="2">
        <v>510578</v>
      </c>
      <c r="C209" s="2" t="s">
        <v>345</v>
      </c>
    </row>
    <row r="210" spans="1:3" x14ac:dyDescent="0.25">
      <c r="A210" s="2">
        <f t="shared" si="5"/>
        <v>6</v>
      </c>
      <c r="B210" s="2">
        <v>510584</v>
      </c>
      <c r="C210" s="2" t="s">
        <v>346</v>
      </c>
    </row>
    <row r="211" spans="1:3" x14ac:dyDescent="0.25">
      <c r="A211" s="2">
        <f t="shared" si="5"/>
        <v>4</v>
      </c>
      <c r="B211" s="2">
        <v>5110</v>
      </c>
      <c r="C211" s="2" t="s">
        <v>126</v>
      </c>
    </row>
    <row r="212" spans="1:3" x14ac:dyDescent="0.25">
      <c r="A212" s="2">
        <f t="shared" si="5"/>
        <v>6</v>
      </c>
      <c r="B212" s="2">
        <v>511010</v>
      </c>
      <c r="C212" s="2" t="s">
        <v>347</v>
      </c>
    </row>
    <row r="213" spans="1:3" x14ac:dyDescent="0.25">
      <c r="A213" s="2">
        <f t="shared" si="5"/>
        <v>6</v>
      </c>
      <c r="B213" s="2">
        <v>511025</v>
      </c>
      <c r="C213" s="2" t="s">
        <v>348</v>
      </c>
    </row>
    <row r="214" spans="1:3" x14ac:dyDescent="0.25">
      <c r="A214" s="2">
        <f t="shared" si="5"/>
        <v>6</v>
      </c>
      <c r="B214" s="2">
        <v>511035</v>
      </c>
      <c r="C214" s="2" t="s">
        <v>350</v>
      </c>
    </row>
    <row r="215" spans="1:3" x14ac:dyDescent="0.25">
      <c r="A215" s="2">
        <f t="shared" si="5"/>
        <v>6</v>
      </c>
      <c r="B215" s="2">
        <v>511096</v>
      </c>
      <c r="C215" s="2" t="s">
        <v>351</v>
      </c>
    </row>
    <row r="216" spans="1:3" x14ac:dyDescent="0.25">
      <c r="A216" s="2">
        <f t="shared" si="5"/>
        <v>6</v>
      </c>
      <c r="B216" s="2">
        <v>511099</v>
      </c>
      <c r="C216" s="2" t="s">
        <v>352</v>
      </c>
    </row>
    <row r="217" spans="1:3" x14ac:dyDescent="0.25">
      <c r="A217" s="2">
        <f t="shared" si="5"/>
        <v>4</v>
      </c>
      <c r="B217" s="2">
        <v>5115</v>
      </c>
      <c r="C217" s="2" t="s">
        <v>361</v>
      </c>
    </row>
    <row r="218" spans="1:3" x14ac:dyDescent="0.25">
      <c r="A218" s="2">
        <f t="shared" si="5"/>
        <v>6</v>
      </c>
      <c r="B218" s="2">
        <v>511505</v>
      </c>
      <c r="C218" s="2" t="s">
        <v>362</v>
      </c>
    </row>
    <row r="219" spans="1:3" x14ac:dyDescent="0.25">
      <c r="A219" s="2">
        <f t="shared" si="5"/>
        <v>6</v>
      </c>
      <c r="B219" s="2">
        <v>511515</v>
      </c>
      <c r="C219" s="2" t="s">
        <v>376</v>
      </c>
    </row>
    <row r="220" spans="1:3" x14ac:dyDescent="0.25">
      <c r="A220" s="2">
        <f t="shared" si="5"/>
        <v>4</v>
      </c>
      <c r="B220" s="2">
        <v>5120</v>
      </c>
      <c r="C220" s="2" t="s">
        <v>353</v>
      </c>
    </row>
    <row r="221" spans="1:3" x14ac:dyDescent="0.25">
      <c r="A221" s="2">
        <f t="shared" si="5"/>
        <v>6</v>
      </c>
      <c r="B221" s="2">
        <v>512010</v>
      </c>
      <c r="C221" s="2" t="s">
        <v>354</v>
      </c>
    </row>
    <row r="222" spans="1:3" x14ac:dyDescent="0.25">
      <c r="A222" s="2">
        <f t="shared" si="5"/>
        <v>4</v>
      </c>
      <c r="B222" s="2">
        <v>5125</v>
      </c>
      <c r="C222" s="2" t="s">
        <v>366</v>
      </c>
    </row>
    <row r="223" spans="1:3" x14ac:dyDescent="0.25">
      <c r="A223" s="2">
        <f t="shared" si="5"/>
        <v>6</v>
      </c>
      <c r="B223" s="2">
        <v>512510</v>
      </c>
      <c r="C223" s="2" t="s">
        <v>368</v>
      </c>
    </row>
    <row r="224" spans="1:3" x14ac:dyDescent="0.25">
      <c r="A224" s="2">
        <f t="shared" si="5"/>
        <v>4</v>
      </c>
      <c r="B224" s="2">
        <v>5130</v>
      </c>
      <c r="C224" s="2" t="s">
        <v>370</v>
      </c>
    </row>
    <row r="225" spans="1:3" x14ac:dyDescent="0.25">
      <c r="A225" s="2">
        <f t="shared" si="5"/>
        <v>6</v>
      </c>
      <c r="B225" s="2">
        <v>513035</v>
      </c>
      <c r="C225" s="2" t="s">
        <v>381</v>
      </c>
    </row>
    <row r="226" spans="1:3" x14ac:dyDescent="0.25">
      <c r="A226" s="2">
        <f t="shared" si="5"/>
        <v>6</v>
      </c>
      <c r="B226" s="2">
        <v>513040</v>
      </c>
      <c r="C226" s="2" t="s">
        <v>169</v>
      </c>
    </row>
    <row r="227" spans="1:3" x14ac:dyDescent="0.25">
      <c r="A227" s="2">
        <f t="shared" si="5"/>
        <v>4</v>
      </c>
      <c r="B227" s="2">
        <v>5135</v>
      </c>
      <c r="C227" s="2" t="s">
        <v>355</v>
      </c>
    </row>
    <row r="228" spans="1:3" x14ac:dyDescent="0.25">
      <c r="A228" s="2">
        <f t="shared" si="5"/>
        <v>6</v>
      </c>
      <c r="B228" s="2">
        <v>513505</v>
      </c>
      <c r="C228" s="2" t="s">
        <v>356</v>
      </c>
    </row>
    <row r="229" spans="1:3" x14ac:dyDescent="0.25">
      <c r="A229" s="2">
        <f t="shared" si="5"/>
        <v>6</v>
      </c>
      <c r="B229" s="2">
        <v>513510</v>
      </c>
      <c r="C229" s="2" t="s">
        <v>357</v>
      </c>
    </row>
    <row r="230" spans="1:3" x14ac:dyDescent="0.25">
      <c r="A230" s="2">
        <f t="shared" si="5"/>
        <v>6</v>
      </c>
      <c r="B230" s="2">
        <v>513515</v>
      </c>
      <c r="C230" s="2" t="s">
        <v>358</v>
      </c>
    </row>
    <row r="231" spans="1:3" x14ac:dyDescent="0.25">
      <c r="A231" s="2">
        <f t="shared" si="5"/>
        <v>6</v>
      </c>
      <c r="B231" s="2">
        <v>513525</v>
      </c>
      <c r="C231" s="2" t="s">
        <v>373</v>
      </c>
    </row>
    <row r="232" spans="1:3" x14ac:dyDescent="0.25">
      <c r="A232" s="2">
        <f t="shared" si="5"/>
        <v>6</v>
      </c>
      <c r="B232" s="2">
        <v>513530</v>
      </c>
      <c r="C232" s="2" t="s">
        <v>359</v>
      </c>
    </row>
    <row r="233" spans="1:3" x14ac:dyDescent="0.25">
      <c r="A233" s="2">
        <f t="shared" si="5"/>
        <v>6</v>
      </c>
      <c r="B233" s="2">
        <v>513535</v>
      </c>
      <c r="C233" s="2" t="s">
        <v>360</v>
      </c>
    </row>
    <row r="234" spans="1:3" x14ac:dyDescent="0.25">
      <c r="A234" s="2">
        <f t="shared" si="5"/>
        <v>6</v>
      </c>
      <c r="B234" s="2">
        <v>513540</v>
      </c>
      <c r="C234" s="2" t="s">
        <v>378</v>
      </c>
    </row>
    <row r="235" spans="1:3" x14ac:dyDescent="0.25">
      <c r="A235" s="2">
        <f t="shared" si="5"/>
        <v>6</v>
      </c>
      <c r="B235" s="2">
        <v>513550</v>
      </c>
      <c r="C235" s="2" t="s">
        <v>380</v>
      </c>
    </row>
    <row r="236" spans="1:3" x14ac:dyDescent="0.25">
      <c r="A236" s="2">
        <f t="shared" si="5"/>
        <v>6</v>
      </c>
      <c r="B236" s="2">
        <v>513595</v>
      </c>
      <c r="C236" s="2" t="s">
        <v>355</v>
      </c>
    </row>
    <row r="237" spans="1:3" x14ac:dyDescent="0.25">
      <c r="A237" s="2">
        <f t="shared" si="5"/>
        <v>4</v>
      </c>
      <c r="B237" s="2">
        <v>5140</v>
      </c>
      <c r="C237" s="2" t="s">
        <v>364</v>
      </c>
    </row>
    <row r="238" spans="1:3" x14ac:dyDescent="0.25">
      <c r="A238" s="2">
        <f t="shared" si="5"/>
        <v>6</v>
      </c>
      <c r="B238" s="2">
        <v>514005</v>
      </c>
      <c r="C238" s="2" t="s">
        <v>365</v>
      </c>
    </row>
    <row r="239" spans="1:3" x14ac:dyDescent="0.25">
      <c r="A239" s="2">
        <f t="shared" si="5"/>
        <v>6</v>
      </c>
      <c r="B239" s="2">
        <v>514010</v>
      </c>
      <c r="C239" s="2" t="s">
        <v>391</v>
      </c>
    </row>
    <row r="240" spans="1:3" x14ac:dyDescent="0.25">
      <c r="A240" s="2">
        <f t="shared" si="5"/>
        <v>6</v>
      </c>
      <c r="B240" s="2">
        <v>514015</v>
      </c>
      <c r="C240" s="2" t="s">
        <v>388</v>
      </c>
    </row>
    <row r="241" spans="1:3" x14ac:dyDescent="0.25">
      <c r="A241" s="2">
        <f t="shared" si="5"/>
        <v>6</v>
      </c>
      <c r="B241" s="2">
        <v>514095</v>
      </c>
      <c r="C241" s="2" t="s">
        <v>187</v>
      </c>
    </row>
    <row r="242" spans="1:3" x14ac:dyDescent="0.25">
      <c r="A242" s="2">
        <f t="shared" ref="A242:A305" si="6">+LEN(B242)</f>
        <v>4</v>
      </c>
      <c r="B242" s="2">
        <v>5145</v>
      </c>
      <c r="C242" s="2" t="s">
        <v>393</v>
      </c>
    </row>
    <row r="243" spans="1:3" x14ac:dyDescent="0.25">
      <c r="A243" s="2">
        <f t="shared" si="6"/>
        <v>6</v>
      </c>
      <c r="B243" s="2">
        <v>514520</v>
      </c>
      <c r="C243" s="2" t="s">
        <v>163</v>
      </c>
    </row>
    <row r="244" spans="1:3" x14ac:dyDescent="0.25">
      <c r="A244" s="2">
        <f t="shared" si="6"/>
        <v>6</v>
      </c>
      <c r="B244" s="2">
        <v>514525</v>
      </c>
      <c r="C244" s="2" t="s">
        <v>372</v>
      </c>
    </row>
    <row r="245" spans="1:3" x14ac:dyDescent="0.25">
      <c r="A245" s="2">
        <f t="shared" si="6"/>
        <v>6</v>
      </c>
      <c r="B245" s="2">
        <v>514540</v>
      </c>
      <c r="C245" s="2" t="s">
        <v>169</v>
      </c>
    </row>
    <row r="246" spans="1:3" x14ac:dyDescent="0.25">
      <c r="A246" s="2">
        <f t="shared" si="6"/>
        <v>4</v>
      </c>
      <c r="B246" s="2">
        <v>5150</v>
      </c>
      <c r="C246" s="2" t="s">
        <v>367</v>
      </c>
    </row>
    <row r="247" spans="1:3" x14ac:dyDescent="0.25">
      <c r="A247" s="2">
        <f t="shared" si="6"/>
        <v>6</v>
      </c>
      <c r="B247" s="2">
        <v>515015</v>
      </c>
      <c r="C247" s="2" t="s">
        <v>369</v>
      </c>
    </row>
    <row r="248" spans="1:3" x14ac:dyDescent="0.25">
      <c r="A248" s="2">
        <f t="shared" si="6"/>
        <v>4</v>
      </c>
      <c r="B248" s="2">
        <v>5155</v>
      </c>
      <c r="C248" s="2" t="s">
        <v>395</v>
      </c>
    </row>
    <row r="249" spans="1:3" x14ac:dyDescent="0.25">
      <c r="A249" s="2">
        <f t="shared" si="6"/>
        <v>6</v>
      </c>
      <c r="B249" s="2">
        <v>515515</v>
      </c>
      <c r="C249" s="2" t="s">
        <v>396</v>
      </c>
    </row>
    <row r="250" spans="1:3" x14ac:dyDescent="0.25">
      <c r="A250" s="2">
        <f t="shared" si="6"/>
        <v>4</v>
      </c>
      <c r="B250" s="2">
        <v>5160</v>
      </c>
      <c r="C250" s="2" t="s">
        <v>371</v>
      </c>
    </row>
    <row r="251" spans="1:3" x14ac:dyDescent="0.25">
      <c r="A251" s="2">
        <f t="shared" si="6"/>
        <v>6</v>
      </c>
      <c r="B251" s="2">
        <v>516005</v>
      </c>
      <c r="C251" s="2" t="s">
        <v>158</v>
      </c>
    </row>
    <row r="252" spans="1:3" x14ac:dyDescent="0.25">
      <c r="A252" s="2">
        <f t="shared" si="6"/>
        <v>6</v>
      </c>
      <c r="B252" s="2">
        <v>516015</v>
      </c>
      <c r="C252" s="2" t="s">
        <v>163</v>
      </c>
    </row>
    <row r="253" spans="1:3" x14ac:dyDescent="0.25">
      <c r="A253" s="2">
        <f t="shared" si="6"/>
        <v>6</v>
      </c>
      <c r="B253" s="2">
        <v>516020</v>
      </c>
      <c r="C253" s="2" t="s">
        <v>372</v>
      </c>
    </row>
    <row r="254" spans="1:3" x14ac:dyDescent="0.25">
      <c r="A254" s="2">
        <f t="shared" si="6"/>
        <v>4</v>
      </c>
      <c r="B254" s="2">
        <v>5180</v>
      </c>
      <c r="C254" s="2" t="s">
        <v>398</v>
      </c>
    </row>
    <row r="255" spans="1:3" x14ac:dyDescent="0.25">
      <c r="A255" s="2">
        <f t="shared" si="6"/>
        <v>6</v>
      </c>
      <c r="B255" s="2">
        <v>518005</v>
      </c>
      <c r="C255" s="2" t="s">
        <v>398</v>
      </c>
    </row>
    <row r="256" spans="1:3" x14ac:dyDescent="0.25">
      <c r="A256" s="2">
        <f t="shared" si="6"/>
        <v>4</v>
      </c>
      <c r="B256" s="2">
        <v>5195</v>
      </c>
      <c r="C256" s="2" t="s">
        <v>323</v>
      </c>
    </row>
    <row r="257" spans="1:3" x14ac:dyDescent="0.25">
      <c r="A257" s="2">
        <f t="shared" si="6"/>
        <v>6</v>
      </c>
      <c r="B257" s="2">
        <v>519501</v>
      </c>
      <c r="C257" s="2" t="s">
        <v>324</v>
      </c>
    </row>
    <row r="258" spans="1:3" x14ac:dyDescent="0.25">
      <c r="A258" s="2">
        <f t="shared" si="6"/>
        <v>6</v>
      </c>
      <c r="B258" s="2">
        <v>519510</v>
      </c>
      <c r="C258" s="2" t="s">
        <v>374</v>
      </c>
    </row>
    <row r="259" spans="1:3" x14ac:dyDescent="0.25">
      <c r="A259" s="2">
        <f t="shared" si="6"/>
        <v>6</v>
      </c>
      <c r="B259" s="2">
        <v>519526</v>
      </c>
      <c r="C259" s="2" t="s">
        <v>375</v>
      </c>
    </row>
    <row r="260" spans="1:3" x14ac:dyDescent="0.25">
      <c r="A260" s="2">
        <f t="shared" si="6"/>
        <v>6</v>
      </c>
      <c r="B260" s="2">
        <v>519530</v>
      </c>
      <c r="C260" s="2" t="s">
        <v>377</v>
      </c>
    </row>
    <row r="261" spans="1:3" x14ac:dyDescent="0.25">
      <c r="A261" s="2">
        <f t="shared" si="6"/>
        <v>6</v>
      </c>
      <c r="B261" s="2">
        <v>519535</v>
      </c>
      <c r="C261" s="2" t="s">
        <v>392</v>
      </c>
    </row>
    <row r="262" spans="1:3" x14ac:dyDescent="0.25">
      <c r="A262" s="2">
        <f t="shared" si="6"/>
        <v>6</v>
      </c>
      <c r="B262" s="2">
        <v>519545</v>
      </c>
      <c r="C262" s="2" t="s">
        <v>379</v>
      </c>
    </row>
    <row r="263" spans="1:3" x14ac:dyDescent="0.25">
      <c r="A263" s="2">
        <f t="shared" si="6"/>
        <v>6</v>
      </c>
      <c r="B263" s="2">
        <v>519560</v>
      </c>
      <c r="C263" s="2" t="s">
        <v>382</v>
      </c>
    </row>
    <row r="264" spans="1:3" x14ac:dyDescent="0.25">
      <c r="A264" s="2">
        <f t="shared" si="6"/>
        <v>6</v>
      </c>
      <c r="B264" s="2">
        <v>519565</v>
      </c>
      <c r="C264" s="2" t="s">
        <v>383</v>
      </c>
    </row>
    <row r="265" spans="1:3" x14ac:dyDescent="0.25">
      <c r="A265" s="2">
        <f t="shared" si="6"/>
        <v>6</v>
      </c>
      <c r="B265" s="2">
        <v>519566</v>
      </c>
      <c r="C265" s="2" t="s">
        <v>384</v>
      </c>
    </row>
    <row r="266" spans="1:3" x14ac:dyDescent="0.25">
      <c r="A266" s="2">
        <f t="shared" si="6"/>
        <v>6</v>
      </c>
      <c r="B266" s="2">
        <v>519580</v>
      </c>
      <c r="C266" s="2" t="s">
        <v>403</v>
      </c>
    </row>
    <row r="267" spans="1:3" x14ac:dyDescent="0.25">
      <c r="A267" s="2">
        <f t="shared" si="6"/>
        <v>6</v>
      </c>
      <c r="B267" s="2">
        <v>519595</v>
      </c>
      <c r="C267" s="2" t="s">
        <v>187</v>
      </c>
    </row>
    <row r="268" spans="1:3" x14ac:dyDescent="0.25">
      <c r="A268" s="2">
        <f t="shared" si="6"/>
        <v>2</v>
      </c>
      <c r="B268" s="2">
        <v>52</v>
      </c>
      <c r="C268" s="2" t="s">
        <v>387</v>
      </c>
    </row>
    <row r="269" spans="1:3" x14ac:dyDescent="0.25">
      <c r="A269" s="2">
        <f t="shared" si="6"/>
        <v>4</v>
      </c>
      <c r="B269" s="2">
        <v>5205</v>
      </c>
      <c r="C269" s="2" t="s">
        <v>387</v>
      </c>
    </row>
    <row r="270" spans="1:3" x14ac:dyDescent="0.25">
      <c r="A270" s="2">
        <f t="shared" si="6"/>
        <v>6</v>
      </c>
      <c r="B270" s="2">
        <v>520506</v>
      </c>
      <c r="C270" s="2" t="s">
        <v>389</v>
      </c>
    </row>
    <row r="271" spans="1:3" x14ac:dyDescent="0.25">
      <c r="A271" s="2">
        <f t="shared" si="6"/>
        <v>6</v>
      </c>
      <c r="B271" s="2">
        <v>520518</v>
      </c>
      <c r="C271" s="2" t="s">
        <v>331</v>
      </c>
    </row>
    <row r="272" spans="1:3" x14ac:dyDescent="0.25">
      <c r="A272" s="2">
        <f t="shared" si="6"/>
        <v>6</v>
      </c>
      <c r="B272" s="2">
        <v>520524</v>
      </c>
      <c r="C272" s="2" t="s">
        <v>334</v>
      </c>
    </row>
    <row r="273" spans="1:3" x14ac:dyDescent="0.25">
      <c r="A273" s="2">
        <f t="shared" si="6"/>
        <v>6</v>
      </c>
      <c r="B273" s="2">
        <v>520527</v>
      </c>
      <c r="C273" s="2" t="s">
        <v>335</v>
      </c>
    </row>
    <row r="274" spans="1:3" x14ac:dyDescent="0.25">
      <c r="A274" s="2">
        <f t="shared" si="6"/>
        <v>6</v>
      </c>
      <c r="B274" s="2">
        <v>520530</v>
      </c>
      <c r="C274" s="2" t="s">
        <v>255</v>
      </c>
    </row>
    <row r="275" spans="1:3" x14ac:dyDescent="0.25">
      <c r="A275" s="2">
        <f t="shared" si="6"/>
        <v>6</v>
      </c>
      <c r="B275" s="2">
        <v>520533</v>
      </c>
      <c r="C275" s="2" t="s">
        <v>250</v>
      </c>
    </row>
    <row r="276" spans="1:3" x14ac:dyDescent="0.25">
      <c r="A276" s="2">
        <f t="shared" si="6"/>
        <v>6</v>
      </c>
      <c r="B276" s="2">
        <v>520536</v>
      </c>
      <c r="C276" s="2" t="s">
        <v>258</v>
      </c>
    </row>
    <row r="277" spans="1:3" x14ac:dyDescent="0.25">
      <c r="A277" s="2">
        <f t="shared" si="6"/>
        <v>6</v>
      </c>
      <c r="B277" s="2">
        <v>520539</v>
      </c>
      <c r="C277" s="2" t="s">
        <v>257</v>
      </c>
    </row>
    <row r="278" spans="1:3" x14ac:dyDescent="0.25">
      <c r="A278" s="2">
        <f t="shared" si="6"/>
        <v>6</v>
      </c>
      <c r="B278" s="2">
        <v>520545</v>
      </c>
      <c r="C278" s="2" t="s">
        <v>336</v>
      </c>
    </row>
    <row r="279" spans="1:3" x14ac:dyDescent="0.25">
      <c r="A279" s="2">
        <f t="shared" si="6"/>
        <v>6</v>
      </c>
      <c r="B279" s="2">
        <v>520568</v>
      </c>
      <c r="C279" s="2" t="s">
        <v>390</v>
      </c>
    </row>
    <row r="280" spans="1:3" x14ac:dyDescent="0.25">
      <c r="A280" s="2">
        <f t="shared" si="6"/>
        <v>6</v>
      </c>
      <c r="B280" s="2">
        <v>520569</v>
      </c>
      <c r="C280" s="2" t="s">
        <v>338</v>
      </c>
    </row>
    <row r="281" spans="1:3" x14ac:dyDescent="0.25">
      <c r="A281" s="2">
        <f t="shared" si="6"/>
        <v>6</v>
      </c>
      <c r="B281" s="2">
        <v>520570</v>
      </c>
      <c r="C281" s="2" t="s">
        <v>394</v>
      </c>
    </row>
    <row r="282" spans="1:3" x14ac:dyDescent="0.25">
      <c r="A282" s="2">
        <f t="shared" si="6"/>
        <v>6</v>
      </c>
      <c r="B282" s="2">
        <v>520572</v>
      </c>
      <c r="C282" s="2" t="s">
        <v>343</v>
      </c>
    </row>
    <row r="283" spans="1:3" x14ac:dyDescent="0.25">
      <c r="A283" s="2">
        <f t="shared" si="6"/>
        <v>6</v>
      </c>
      <c r="B283" s="2">
        <v>520575</v>
      </c>
      <c r="C283" s="2" t="s">
        <v>344</v>
      </c>
    </row>
    <row r="284" spans="1:3" x14ac:dyDescent="0.25">
      <c r="A284" s="2">
        <f t="shared" si="6"/>
        <v>6</v>
      </c>
      <c r="B284" s="2">
        <v>520578</v>
      </c>
      <c r="C284" s="2" t="s">
        <v>345</v>
      </c>
    </row>
    <row r="285" spans="1:3" x14ac:dyDescent="0.25">
      <c r="A285" s="2">
        <f t="shared" si="6"/>
        <v>6</v>
      </c>
      <c r="B285" s="2">
        <v>520584</v>
      </c>
      <c r="C285" s="2" t="s">
        <v>346</v>
      </c>
    </row>
    <row r="286" spans="1:3" x14ac:dyDescent="0.25">
      <c r="A286" s="2">
        <f t="shared" si="6"/>
        <v>4</v>
      </c>
      <c r="B286" s="2">
        <v>5220</v>
      </c>
      <c r="C286" s="2" t="s">
        <v>355</v>
      </c>
    </row>
    <row r="287" spans="1:3" x14ac:dyDescent="0.25">
      <c r="A287" s="2">
        <f t="shared" si="6"/>
        <v>6</v>
      </c>
      <c r="B287" s="2">
        <v>522025</v>
      </c>
      <c r="C287" s="2" t="s">
        <v>372</v>
      </c>
    </row>
    <row r="288" spans="1:3" x14ac:dyDescent="0.25">
      <c r="A288" s="2">
        <f t="shared" si="6"/>
        <v>4</v>
      </c>
      <c r="B288" s="2">
        <v>5235</v>
      </c>
      <c r="C288" s="2" t="s">
        <v>355</v>
      </c>
    </row>
    <row r="289" spans="1:3" x14ac:dyDescent="0.25">
      <c r="A289" s="2">
        <f t="shared" si="6"/>
        <v>6</v>
      </c>
      <c r="B289" s="2">
        <v>523505</v>
      </c>
      <c r="C289" s="2" t="s">
        <v>356</v>
      </c>
    </row>
    <row r="290" spans="1:3" x14ac:dyDescent="0.25">
      <c r="A290" s="2">
        <f t="shared" si="6"/>
        <v>6</v>
      </c>
      <c r="B290" s="2">
        <v>523525</v>
      </c>
      <c r="C290" s="2" t="s">
        <v>373</v>
      </c>
    </row>
    <row r="291" spans="1:3" x14ac:dyDescent="0.25">
      <c r="A291" s="2">
        <f t="shared" si="6"/>
        <v>6</v>
      </c>
      <c r="B291" s="2">
        <v>523530</v>
      </c>
      <c r="C291" s="2" t="s">
        <v>359</v>
      </c>
    </row>
    <row r="292" spans="1:3" x14ac:dyDescent="0.25">
      <c r="A292" s="2">
        <f t="shared" si="6"/>
        <v>6</v>
      </c>
      <c r="B292" s="2">
        <v>523535</v>
      </c>
      <c r="C292" s="2" t="s">
        <v>360</v>
      </c>
    </row>
    <row r="293" spans="1:3" x14ac:dyDescent="0.25">
      <c r="A293" s="2">
        <f t="shared" si="6"/>
        <v>6</v>
      </c>
      <c r="B293" s="2">
        <v>523550</v>
      </c>
      <c r="C293" s="2" t="s">
        <v>380</v>
      </c>
    </row>
    <row r="294" spans="1:3" x14ac:dyDescent="0.25">
      <c r="A294" s="2">
        <f t="shared" si="6"/>
        <v>6</v>
      </c>
      <c r="B294" s="2">
        <v>523560</v>
      </c>
      <c r="C294" s="2" t="s">
        <v>397</v>
      </c>
    </row>
    <row r="295" spans="1:3" x14ac:dyDescent="0.25">
      <c r="A295" s="2">
        <f t="shared" si="6"/>
        <v>6</v>
      </c>
      <c r="B295" s="2">
        <v>523561</v>
      </c>
      <c r="C295" s="2" t="s">
        <v>418</v>
      </c>
    </row>
    <row r="296" spans="1:3" x14ac:dyDescent="0.25">
      <c r="A296" s="2">
        <f t="shared" si="6"/>
        <v>6</v>
      </c>
      <c r="B296" s="2">
        <v>523595</v>
      </c>
      <c r="C296" s="2" t="s">
        <v>355</v>
      </c>
    </row>
    <row r="297" spans="1:3" x14ac:dyDescent="0.25">
      <c r="A297" s="2">
        <f t="shared" si="6"/>
        <v>4</v>
      </c>
      <c r="B297" s="2">
        <v>5245</v>
      </c>
      <c r="C297" s="2" t="s">
        <v>393</v>
      </c>
    </row>
    <row r="298" spans="1:3" x14ac:dyDescent="0.25">
      <c r="A298" s="2">
        <f t="shared" si="6"/>
        <v>6</v>
      </c>
      <c r="B298" s="2">
        <v>524525</v>
      </c>
      <c r="C298" s="2" t="s">
        <v>372</v>
      </c>
    </row>
    <row r="299" spans="1:3" x14ac:dyDescent="0.25">
      <c r="A299" s="2">
        <f t="shared" si="6"/>
        <v>4</v>
      </c>
      <c r="B299" s="2">
        <v>5255</v>
      </c>
      <c r="C299" s="2" t="s">
        <v>400</v>
      </c>
    </row>
    <row r="300" spans="1:3" x14ac:dyDescent="0.25">
      <c r="A300" s="2">
        <f t="shared" si="6"/>
        <v>6</v>
      </c>
      <c r="B300" s="2">
        <v>525505</v>
      </c>
      <c r="C300" s="2" t="s">
        <v>423</v>
      </c>
    </row>
    <row r="301" spans="1:3" x14ac:dyDescent="0.25">
      <c r="A301" s="2">
        <f t="shared" si="6"/>
        <v>6</v>
      </c>
      <c r="B301" s="2">
        <v>525515</v>
      </c>
      <c r="C301" s="2" t="s">
        <v>396</v>
      </c>
    </row>
    <row r="302" spans="1:3" x14ac:dyDescent="0.25">
      <c r="A302" s="2">
        <f t="shared" si="6"/>
        <v>4</v>
      </c>
      <c r="B302" s="2">
        <v>5295</v>
      </c>
      <c r="C302" s="2" t="s">
        <v>323</v>
      </c>
    </row>
    <row r="303" spans="1:3" x14ac:dyDescent="0.25">
      <c r="A303" s="2">
        <f t="shared" si="6"/>
        <v>6</v>
      </c>
      <c r="B303" s="2">
        <v>529520</v>
      </c>
      <c r="C303" s="2" t="s">
        <v>426</v>
      </c>
    </row>
    <row r="304" spans="1:3" x14ac:dyDescent="0.25">
      <c r="A304" s="2">
        <f t="shared" si="6"/>
        <v>6</v>
      </c>
      <c r="B304" s="2">
        <v>529540</v>
      </c>
      <c r="C304" s="2" t="s">
        <v>428</v>
      </c>
    </row>
    <row r="305" spans="1:3" x14ac:dyDescent="0.25">
      <c r="A305" s="2">
        <f t="shared" si="6"/>
        <v>6</v>
      </c>
      <c r="B305" s="2">
        <v>529545</v>
      </c>
      <c r="C305" s="2" t="s">
        <v>379</v>
      </c>
    </row>
    <row r="306" spans="1:3" x14ac:dyDescent="0.25">
      <c r="A306" s="2">
        <f t="shared" ref="A306:A369" si="7">+LEN(B306)</f>
        <v>6</v>
      </c>
      <c r="B306" s="2">
        <v>529560</v>
      </c>
      <c r="C306" s="2" t="s">
        <v>382</v>
      </c>
    </row>
    <row r="307" spans="1:3" x14ac:dyDescent="0.25">
      <c r="A307" s="2">
        <f t="shared" si="7"/>
        <v>6</v>
      </c>
      <c r="B307" s="2">
        <v>529565</v>
      </c>
      <c r="C307" s="2" t="s">
        <v>383</v>
      </c>
    </row>
    <row r="308" spans="1:3" x14ac:dyDescent="0.25">
      <c r="A308" s="2">
        <f t="shared" si="7"/>
        <v>6</v>
      </c>
      <c r="B308" s="2">
        <v>529566</v>
      </c>
      <c r="C308" s="2" t="s">
        <v>384</v>
      </c>
    </row>
    <row r="309" spans="1:3" x14ac:dyDescent="0.25">
      <c r="A309" s="2">
        <f t="shared" si="7"/>
        <v>2</v>
      </c>
      <c r="B309" s="2">
        <v>53</v>
      </c>
      <c r="C309" s="2" t="s">
        <v>401</v>
      </c>
    </row>
    <row r="310" spans="1:3" x14ac:dyDescent="0.25">
      <c r="A310" s="2">
        <f t="shared" si="7"/>
        <v>4</v>
      </c>
      <c r="B310" s="2">
        <v>5305</v>
      </c>
      <c r="C310" s="2" t="s">
        <v>310</v>
      </c>
    </row>
    <row r="311" spans="1:3" x14ac:dyDescent="0.25">
      <c r="A311" s="2">
        <f t="shared" si="7"/>
        <v>6</v>
      </c>
      <c r="B311" s="2">
        <v>530505</v>
      </c>
      <c r="C311" s="2" t="s">
        <v>402</v>
      </c>
    </row>
    <row r="312" spans="1:3" x14ac:dyDescent="0.25">
      <c r="A312" s="2">
        <f t="shared" si="7"/>
        <v>6</v>
      </c>
      <c r="B312" s="2">
        <v>530515</v>
      </c>
      <c r="C312" s="2" t="s">
        <v>331</v>
      </c>
    </row>
    <row r="313" spans="1:3" x14ac:dyDescent="0.25">
      <c r="A313" s="2">
        <f t="shared" si="7"/>
        <v>6</v>
      </c>
      <c r="B313" s="2">
        <v>530520</v>
      </c>
      <c r="C313" s="2" t="s">
        <v>404</v>
      </c>
    </row>
    <row r="314" spans="1:3" x14ac:dyDescent="0.25">
      <c r="A314" s="2">
        <f t="shared" si="7"/>
        <v>6</v>
      </c>
      <c r="B314" s="2">
        <v>530522</v>
      </c>
      <c r="C314" s="2" t="s">
        <v>405</v>
      </c>
    </row>
    <row r="315" spans="1:3" x14ac:dyDescent="0.25">
      <c r="A315" s="2">
        <f t="shared" si="7"/>
        <v>6</v>
      </c>
      <c r="B315" s="2">
        <v>530525</v>
      </c>
      <c r="C315" s="2" t="s">
        <v>315</v>
      </c>
    </row>
    <row r="316" spans="1:3" x14ac:dyDescent="0.25">
      <c r="A316" s="2">
        <f t="shared" si="7"/>
        <v>6</v>
      </c>
      <c r="B316" s="2">
        <v>530530</v>
      </c>
      <c r="C316" s="2" t="s">
        <v>431</v>
      </c>
    </row>
    <row r="317" spans="1:3" x14ac:dyDescent="0.25">
      <c r="A317" s="2">
        <f t="shared" si="7"/>
        <v>6</v>
      </c>
      <c r="B317" s="2">
        <v>530555</v>
      </c>
      <c r="C317" s="2" t="s">
        <v>406</v>
      </c>
    </row>
    <row r="318" spans="1:3" x14ac:dyDescent="0.25">
      <c r="A318" s="2">
        <f t="shared" si="7"/>
        <v>4</v>
      </c>
      <c r="B318" s="2">
        <v>5315</v>
      </c>
      <c r="C318" s="2" t="s">
        <v>433</v>
      </c>
    </row>
    <row r="319" spans="1:3" x14ac:dyDescent="0.25">
      <c r="A319" s="2">
        <f t="shared" si="7"/>
        <v>6</v>
      </c>
      <c r="B319" s="2">
        <v>531510</v>
      </c>
      <c r="C319" s="2" t="s">
        <v>435</v>
      </c>
    </row>
    <row r="320" spans="1:3" x14ac:dyDescent="0.25">
      <c r="A320" s="2">
        <f t="shared" si="7"/>
        <v>6</v>
      </c>
      <c r="B320" s="2">
        <v>531520</v>
      </c>
      <c r="C320" s="2" t="s">
        <v>437</v>
      </c>
    </row>
    <row r="321" spans="1:3" x14ac:dyDescent="0.25">
      <c r="A321" s="2">
        <f t="shared" si="7"/>
        <v>4</v>
      </c>
      <c r="B321" s="2">
        <v>5395</v>
      </c>
      <c r="C321" s="2" t="s">
        <v>419</v>
      </c>
    </row>
    <row r="322" spans="1:3" x14ac:dyDescent="0.25">
      <c r="A322" s="2">
        <f t="shared" si="7"/>
        <v>6</v>
      </c>
      <c r="B322" s="2">
        <v>539515</v>
      </c>
      <c r="C322" s="2" t="s">
        <v>420</v>
      </c>
    </row>
    <row r="323" spans="1:3" x14ac:dyDescent="0.25">
      <c r="A323" s="2">
        <f t="shared" si="7"/>
        <v>6</v>
      </c>
      <c r="B323" s="2">
        <v>539520</v>
      </c>
      <c r="C323" s="2" t="s">
        <v>439</v>
      </c>
    </row>
    <row r="324" spans="1:3" x14ac:dyDescent="0.25">
      <c r="A324" s="2">
        <f t="shared" si="7"/>
        <v>2</v>
      </c>
      <c r="B324" s="2">
        <v>54</v>
      </c>
      <c r="C324" s="2" t="s">
        <v>443</v>
      </c>
    </row>
    <row r="325" spans="1:3" x14ac:dyDescent="0.25">
      <c r="A325" s="2">
        <f t="shared" si="7"/>
        <v>4</v>
      </c>
      <c r="B325" s="2">
        <v>5405</v>
      </c>
      <c r="C325" s="2" t="s">
        <v>443</v>
      </c>
    </row>
    <row r="326" spans="1:3" x14ac:dyDescent="0.25">
      <c r="A326" s="2">
        <f t="shared" si="7"/>
        <v>6</v>
      </c>
      <c r="B326" s="2">
        <v>540505</v>
      </c>
      <c r="C326" s="2" t="s">
        <v>443</v>
      </c>
    </row>
    <row r="327" spans="1:3" x14ac:dyDescent="0.25">
      <c r="A327" s="2">
        <f t="shared" si="7"/>
        <v>1</v>
      </c>
      <c r="B327" s="2">
        <v>6</v>
      </c>
      <c r="C327" s="2" t="s">
        <v>407</v>
      </c>
    </row>
    <row r="328" spans="1:3" x14ac:dyDescent="0.25">
      <c r="A328" s="2">
        <f t="shared" si="7"/>
        <v>2</v>
      </c>
      <c r="B328" s="2">
        <v>61</v>
      </c>
      <c r="C328" s="2" t="s">
        <v>408</v>
      </c>
    </row>
    <row r="329" spans="1:3" x14ac:dyDescent="0.25">
      <c r="A329" s="2">
        <f t="shared" si="7"/>
        <v>4</v>
      </c>
      <c r="B329" s="2">
        <v>6120</v>
      </c>
      <c r="C329" s="2" t="s">
        <v>409</v>
      </c>
    </row>
    <row r="330" spans="1:3" x14ac:dyDescent="0.25">
      <c r="A330" s="2">
        <f t="shared" si="7"/>
        <v>6</v>
      </c>
      <c r="B330" s="2">
        <v>612021</v>
      </c>
      <c r="C330" s="2" t="s">
        <v>410</v>
      </c>
    </row>
    <row r="331" spans="1:3" x14ac:dyDescent="0.25">
      <c r="A331" s="2">
        <f t="shared" si="7"/>
        <v>6</v>
      </c>
      <c r="B331" s="2">
        <v>612065</v>
      </c>
      <c r="C331" s="2" t="s">
        <v>424</v>
      </c>
    </row>
    <row r="332" spans="1:3" x14ac:dyDescent="0.25">
      <c r="A332" s="2">
        <f t="shared" si="7"/>
        <v>4</v>
      </c>
      <c r="B332" s="2">
        <v>6135</v>
      </c>
      <c r="C332" s="2" t="s">
        <v>411</v>
      </c>
    </row>
    <row r="333" spans="1:3" x14ac:dyDescent="0.25">
      <c r="A333" s="2">
        <f t="shared" si="7"/>
        <v>6</v>
      </c>
      <c r="B333" s="2">
        <v>613520</v>
      </c>
      <c r="C333" s="2" t="s">
        <v>412</v>
      </c>
    </row>
    <row r="334" spans="1:3" x14ac:dyDescent="0.25">
      <c r="A334" s="2">
        <f t="shared" si="7"/>
        <v>6</v>
      </c>
      <c r="B334" s="2">
        <v>613521</v>
      </c>
      <c r="C334" s="2" t="s">
        <v>413</v>
      </c>
    </row>
    <row r="335" spans="1:3" x14ac:dyDescent="0.25">
      <c r="A335" s="2">
        <f t="shared" si="7"/>
        <v>2</v>
      </c>
      <c r="B335" s="2">
        <v>62</v>
      </c>
      <c r="C335" s="2" t="s">
        <v>414</v>
      </c>
    </row>
    <row r="336" spans="1:3" x14ac:dyDescent="0.25">
      <c r="A336" s="2">
        <f t="shared" si="7"/>
        <v>4</v>
      </c>
      <c r="B336" s="2">
        <v>6210</v>
      </c>
      <c r="C336" s="2" t="s">
        <v>143</v>
      </c>
    </row>
    <row r="337" spans="1:3" x14ac:dyDescent="0.25">
      <c r="A337" s="2">
        <f t="shared" si="7"/>
        <v>6</v>
      </c>
      <c r="B337" s="2">
        <v>621001</v>
      </c>
      <c r="C337" s="2" t="s">
        <v>415</v>
      </c>
    </row>
    <row r="338" spans="1:3" x14ac:dyDescent="0.25">
      <c r="A338" s="2">
        <f t="shared" si="7"/>
        <v>1</v>
      </c>
      <c r="B338" s="2">
        <v>7</v>
      </c>
      <c r="C338" s="2" t="s">
        <v>453</v>
      </c>
    </row>
    <row r="339" spans="1:3" x14ac:dyDescent="0.25">
      <c r="A339" s="2">
        <f t="shared" si="7"/>
        <v>2</v>
      </c>
      <c r="B339" s="2">
        <v>72</v>
      </c>
      <c r="C339" s="2" t="s">
        <v>417</v>
      </c>
    </row>
    <row r="340" spans="1:3" x14ac:dyDescent="0.25">
      <c r="A340" s="2">
        <f t="shared" si="7"/>
        <v>4</v>
      </c>
      <c r="B340" s="2">
        <v>7205</v>
      </c>
      <c r="C340" s="2" t="s">
        <v>327</v>
      </c>
    </row>
    <row r="341" spans="1:3" x14ac:dyDescent="0.25">
      <c r="A341" s="2">
        <f t="shared" si="7"/>
        <v>6</v>
      </c>
      <c r="B341" s="2">
        <v>720506</v>
      </c>
      <c r="C341" s="2" t="s">
        <v>389</v>
      </c>
    </row>
    <row r="342" spans="1:3" x14ac:dyDescent="0.25">
      <c r="A342" s="2">
        <f t="shared" si="7"/>
        <v>6</v>
      </c>
      <c r="B342" s="2">
        <v>720515</v>
      </c>
      <c r="C342" s="2" t="s">
        <v>330</v>
      </c>
    </row>
    <row r="343" spans="1:3" x14ac:dyDescent="0.25">
      <c r="A343" s="2">
        <f t="shared" si="7"/>
        <v>6</v>
      </c>
      <c r="B343" s="2">
        <v>720518</v>
      </c>
      <c r="C343" s="2" t="s">
        <v>331</v>
      </c>
    </row>
    <row r="344" spans="1:3" x14ac:dyDescent="0.25">
      <c r="A344" s="2">
        <f t="shared" si="7"/>
        <v>6</v>
      </c>
      <c r="B344" s="2">
        <v>720524</v>
      </c>
      <c r="C344" s="2" t="s">
        <v>334</v>
      </c>
    </row>
    <row r="345" spans="1:3" x14ac:dyDescent="0.25">
      <c r="A345" s="2">
        <f t="shared" si="7"/>
        <v>6</v>
      </c>
      <c r="B345" s="2">
        <v>720527</v>
      </c>
      <c r="C345" s="2" t="s">
        <v>335</v>
      </c>
    </row>
    <row r="346" spans="1:3" x14ac:dyDescent="0.25">
      <c r="A346" s="2">
        <f t="shared" si="7"/>
        <v>6</v>
      </c>
      <c r="B346" s="2">
        <v>720530</v>
      </c>
      <c r="C346" s="2" t="s">
        <v>255</v>
      </c>
    </row>
    <row r="347" spans="1:3" x14ac:dyDescent="0.25">
      <c r="A347" s="2">
        <f t="shared" si="7"/>
        <v>6</v>
      </c>
      <c r="B347" s="2">
        <v>720533</v>
      </c>
      <c r="C347" s="2" t="s">
        <v>250</v>
      </c>
    </row>
    <row r="348" spans="1:3" x14ac:dyDescent="0.25">
      <c r="A348" s="2">
        <f t="shared" si="7"/>
        <v>6</v>
      </c>
      <c r="B348" s="2">
        <v>720536</v>
      </c>
      <c r="C348" s="2" t="s">
        <v>258</v>
      </c>
    </row>
    <row r="349" spans="1:3" x14ac:dyDescent="0.25">
      <c r="A349" s="2">
        <f t="shared" si="7"/>
        <v>6</v>
      </c>
      <c r="B349" s="2">
        <v>720539</v>
      </c>
      <c r="C349" s="2" t="s">
        <v>257</v>
      </c>
    </row>
    <row r="350" spans="1:3" x14ac:dyDescent="0.25">
      <c r="A350" s="2">
        <f t="shared" si="7"/>
        <v>6</v>
      </c>
      <c r="B350" s="2">
        <v>720548</v>
      </c>
      <c r="C350" s="2" t="s">
        <v>455</v>
      </c>
    </row>
    <row r="351" spans="1:3" x14ac:dyDescent="0.25">
      <c r="A351" s="2">
        <f t="shared" si="7"/>
        <v>6</v>
      </c>
      <c r="B351" s="2">
        <v>720563</v>
      </c>
      <c r="C351" s="2" t="s">
        <v>438</v>
      </c>
    </row>
    <row r="352" spans="1:3" x14ac:dyDescent="0.25">
      <c r="A352" s="2">
        <f t="shared" si="7"/>
        <v>6</v>
      </c>
      <c r="B352" s="2">
        <v>720568</v>
      </c>
      <c r="C352" s="2" t="s">
        <v>390</v>
      </c>
    </row>
    <row r="353" spans="1:3" x14ac:dyDescent="0.25">
      <c r="A353" s="2">
        <f t="shared" si="7"/>
        <v>6</v>
      </c>
      <c r="B353" s="2">
        <v>720569</v>
      </c>
      <c r="C353" s="2" t="s">
        <v>421</v>
      </c>
    </row>
    <row r="354" spans="1:3" x14ac:dyDescent="0.25">
      <c r="A354" s="2">
        <f t="shared" si="7"/>
        <v>6</v>
      </c>
      <c r="B354" s="2">
        <v>720570</v>
      </c>
      <c r="C354" s="2" t="s">
        <v>394</v>
      </c>
    </row>
    <row r="355" spans="1:3" x14ac:dyDescent="0.25">
      <c r="A355" s="2">
        <f t="shared" si="7"/>
        <v>6</v>
      </c>
      <c r="B355" s="2">
        <v>720572</v>
      </c>
      <c r="C355" s="2" t="s">
        <v>343</v>
      </c>
    </row>
    <row r="356" spans="1:3" x14ac:dyDescent="0.25">
      <c r="A356" s="2">
        <f t="shared" si="7"/>
        <v>6</v>
      </c>
      <c r="B356" s="2">
        <v>720575</v>
      </c>
      <c r="C356" s="2" t="s">
        <v>344</v>
      </c>
    </row>
    <row r="357" spans="1:3" x14ac:dyDescent="0.25">
      <c r="A357" s="2">
        <f t="shared" si="7"/>
        <v>6</v>
      </c>
      <c r="B357" s="2">
        <v>720578</v>
      </c>
      <c r="C357" s="2" t="s">
        <v>345</v>
      </c>
    </row>
    <row r="358" spans="1:3" x14ac:dyDescent="0.25">
      <c r="A358" s="2">
        <f t="shared" si="7"/>
        <v>6</v>
      </c>
      <c r="B358" s="2">
        <v>720584</v>
      </c>
      <c r="C358" s="2" t="s">
        <v>346</v>
      </c>
    </row>
    <row r="359" spans="1:3" x14ac:dyDescent="0.25">
      <c r="A359" s="2">
        <f t="shared" si="7"/>
        <v>6</v>
      </c>
      <c r="B359" s="2">
        <v>720597</v>
      </c>
      <c r="C359" s="2" t="s">
        <v>447</v>
      </c>
    </row>
    <row r="360" spans="1:3" x14ac:dyDescent="0.25">
      <c r="A360" s="2">
        <f t="shared" si="7"/>
        <v>4</v>
      </c>
      <c r="B360" s="2">
        <v>7235</v>
      </c>
      <c r="C360" s="2" t="s">
        <v>417</v>
      </c>
    </row>
    <row r="361" spans="1:3" x14ac:dyDescent="0.25">
      <c r="A361" s="2">
        <f t="shared" si="7"/>
        <v>6</v>
      </c>
      <c r="B361" s="2">
        <v>723510</v>
      </c>
      <c r="C361" s="2" t="s">
        <v>430</v>
      </c>
    </row>
    <row r="362" spans="1:3" x14ac:dyDescent="0.25">
      <c r="A362" s="2">
        <f t="shared" si="7"/>
        <v>6</v>
      </c>
      <c r="B362" s="2">
        <v>723595</v>
      </c>
      <c r="C362" s="2" t="s">
        <v>355</v>
      </c>
    </row>
    <row r="363" spans="1:3" x14ac:dyDescent="0.25">
      <c r="A363" s="2">
        <f t="shared" si="7"/>
        <v>2</v>
      </c>
      <c r="B363" s="2">
        <v>73</v>
      </c>
      <c r="C363" s="2" t="s">
        <v>432</v>
      </c>
    </row>
    <row r="364" spans="1:3" x14ac:dyDescent="0.25">
      <c r="A364" s="2">
        <f t="shared" si="7"/>
        <v>4</v>
      </c>
      <c r="B364" s="2">
        <v>7301</v>
      </c>
      <c r="C364" s="2" t="s">
        <v>432</v>
      </c>
    </row>
    <row r="365" spans="1:3" x14ac:dyDescent="0.25">
      <c r="A365" s="2">
        <f t="shared" si="7"/>
        <v>6</v>
      </c>
      <c r="B365" s="2">
        <v>730102</v>
      </c>
      <c r="C365" s="2" t="s">
        <v>434</v>
      </c>
    </row>
    <row r="366" spans="1:3" x14ac:dyDescent="0.25">
      <c r="A366" s="2">
        <f t="shared" si="7"/>
        <v>4</v>
      </c>
      <c r="B366" s="2">
        <v>7325</v>
      </c>
      <c r="C366" s="2" t="s">
        <v>366</v>
      </c>
    </row>
    <row r="367" spans="1:3" x14ac:dyDescent="0.25">
      <c r="A367" s="2">
        <f t="shared" si="7"/>
        <v>6</v>
      </c>
      <c r="B367" s="2">
        <v>732505</v>
      </c>
      <c r="C367" s="2" t="s">
        <v>436</v>
      </c>
    </row>
    <row r="368" spans="1:3" x14ac:dyDescent="0.25">
      <c r="A368" s="2">
        <f t="shared" si="7"/>
        <v>4</v>
      </c>
      <c r="B368" s="2">
        <v>7330</v>
      </c>
      <c r="C368" s="2" t="s">
        <v>370</v>
      </c>
    </row>
    <row r="369" spans="1:3" x14ac:dyDescent="0.25">
      <c r="A369" s="2">
        <f t="shared" si="7"/>
        <v>6</v>
      </c>
      <c r="B369" s="2">
        <v>733040</v>
      </c>
      <c r="C369" s="2" t="s">
        <v>169</v>
      </c>
    </row>
    <row r="370" spans="1:3" x14ac:dyDescent="0.25">
      <c r="A370" s="2">
        <f t="shared" ref="A370:A395" si="8">+LEN(B370)</f>
        <v>4</v>
      </c>
      <c r="B370" s="2">
        <v>7335</v>
      </c>
      <c r="C370" s="2" t="s">
        <v>355</v>
      </c>
    </row>
    <row r="371" spans="1:3" x14ac:dyDescent="0.25">
      <c r="A371" s="2">
        <f t="shared" si="8"/>
        <v>6</v>
      </c>
      <c r="B371" s="2">
        <v>733505</v>
      </c>
      <c r="C371" s="2" t="s">
        <v>356</v>
      </c>
    </row>
    <row r="372" spans="1:3" x14ac:dyDescent="0.25">
      <c r="A372" s="2">
        <f t="shared" si="8"/>
        <v>6</v>
      </c>
      <c r="B372" s="2">
        <v>733525</v>
      </c>
      <c r="C372" s="2" t="s">
        <v>373</v>
      </c>
    </row>
    <row r="373" spans="1:3" x14ac:dyDescent="0.25">
      <c r="A373" s="2">
        <f t="shared" si="8"/>
        <v>6</v>
      </c>
      <c r="B373" s="2">
        <v>733530</v>
      </c>
      <c r="C373" s="2" t="s">
        <v>359</v>
      </c>
    </row>
    <row r="374" spans="1:3" x14ac:dyDescent="0.25">
      <c r="A374" s="2">
        <f t="shared" si="8"/>
        <v>6</v>
      </c>
      <c r="B374" s="2">
        <v>733535</v>
      </c>
      <c r="C374" s="2" t="s">
        <v>360</v>
      </c>
    </row>
    <row r="375" spans="1:3" x14ac:dyDescent="0.25">
      <c r="A375" s="2">
        <f t="shared" si="8"/>
        <v>6</v>
      </c>
      <c r="B375" s="2">
        <v>733550</v>
      </c>
      <c r="C375" s="2" t="s">
        <v>461</v>
      </c>
    </row>
    <row r="376" spans="1:3" x14ac:dyDescent="0.25">
      <c r="A376" s="2">
        <f t="shared" si="8"/>
        <v>4</v>
      </c>
      <c r="B376" s="2">
        <v>7340</v>
      </c>
      <c r="C376" s="2" t="s">
        <v>364</v>
      </c>
    </row>
    <row r="377" spans="1:3" x14ac:dyDescent="0.25">
      <c r="A377" s="2">
        <f t="shared" si="8"/>
        <v>6</v>
      </c>
      <c r="B377" s="2">
        <v>734015</v>
      </c>
      <c r="C377" s="2" t="s">
        <v>388</v>
      </c>
    </row>
    <row r="378" spans="1:3" x14ac:dyDescent="0.25">
      <c r="A378" s="2">
        <f t="shared" si="8"/>
        <v>4</v>
      </c>
      <c r="B378" s="2">
        <v>7345</v>
      </c>
      <c r="C378" s="2" t="s">
        <v>440</v>
      </c>
    </row>
    <row r="379" spans="1:3" x14ac:dyDescent="0.25">
      <c r="A379" s="2">
        <f t="shared" si="8"/>
        <v>6</v>
      </c>
      <c r="B379" s="2">
        <v>734515</v>
      </c>
      <c r="C379" s="2" t="s">
        <v>162</v>
      </c>
    </row>
    <row r="380" spans="1:3" x14ac:dyDescent="0.25">
      <c r="A380" s="2">
        <f t="shared" si="8"/>
        <v>6</v>
      </c>
      <c r="B380" s="2">
        <v>734525</v>
      </c>
      <c r="C380" s="2" t="s">
        <v>372</v>
      </c>
    </row>
    <row r="381" spans="1:3" x14ac:dyDescent="0.25">
      <c r="A381" s="2">
        <f t="shared" si="8"/>
        <v>6</v>
      </c>
      <c r="B381" s="2">
        <v>734540</v>
      </c>
      <c r="C381" s="2" t="s">
        <v>169</v>
      </c>
    </row>
    <row r="382" spans="1:3" x14ac:dyDescent="0.25">
      <c r="A382" s="2">
        <f t="shared" si="8"/>
        <v>4</v>
      </c>
      <c r="B382" s="2">
        <v>7350</v>
      </c>
      <c r="C382" s="2" t="s">
        <v>367</v>
      </c>
    </row>
    <row r="383" spans="1:3" x14ac:dyDescent="0.25">
      <c r="A383" s="2">
        <f t="shared" si="8"/>
        <v>6</v>
      </c>
      <c r="B383" s="2">
        <v>735015</v>
      </c>
      <c r="C383" s="2" t="s">
        <v>369</v>
      </c>
    </row>
    <row r="384" spans="1:3" x14ac:dyDescent="0.25">
      <c r="A384" s="2">
        <f t="shared" si="8"/>
        <v>4</v>
      </c>
      <c r="B384" s="2">
        <v>7360</v>
      </c>
      <c r="C384" s="2" t="s">
        <v>371</v>
      </c>
    </row>
    <row r="385" spans="1:3" x14ac:dyDescent="0.25">
      <c r="A385" s="2">
        <f t="shared" si="8"/>
        <v>6</v>
      </c>
      <c r="B385" s="2">
        <v>736010</v>
      </c>
      <c r="C385" s="2" t="s">
        <v>162</v>
      </c>
    </row>
    <row r="386" spans="1:3" x14ac:dyDescent="0.25">
      <c r="A386" s="2">
        <f t="shared" si="8"/>
        <v>6</v>
      </c>
      <c r="B386" s="2">
        <v>736035</v>
      </c>
      <c r="C386" s="2" t="s">
        <v>169</v>
      </c>
    </row>
    <row r="387" spans="1:3" x14ac:dyDescent="0.25">
      <c r="A387" s="2">
        <f t="shared" si="8"/>
        <v>4</v>
      </c>
      <c r="B387" s="2">
        <v>7395</v>
      </c>
      <c r="C387" s="2" t="s">
        <v>323</v>
      </c>
    </row>
    <row r="388" spans="1:3" x14ac:dyDescent="0.25">
      <c r="A388" s="2">
        <f t="shared" si="8"/>
        <v>6</v>
      </c>
      <c r="B388" s="2">
        <v>739501</v>
      </c>
      <c r="C388" s="2" t="s">
        <v>442</v>
      </c>
    </row>
    <row r="389" spans="1:3" x14ac:dyDescent="0.25">
      <c r="A389" s="2">
        <f t="shared" si="8"/>
        <v>6</v>
      </c>
      <c r="B389" s="2">
        <v>739525</v>
      </c>
      <c r="C389" s="2" t="s">
        <v>456</v>
      </c>
    </row>
    <row r="390" spans="1:3" x14ac:dyDescent="0.25">
      <c r="A390" s="2">
        <f t="shared" si="8"/>
        <v>6</v>
      </c>
      <c r="B390" s="2">
        <v>739535</v>
      </c>
      <c r="C390" s="2" t="s">
        <v>392</v>
      </c>
    </row>
    <row r="391" spans="1:3" x14ac:dyDescent="0.25">
      <c r="A391" s="2">
        <f t="shared" si="8"/>
        <v>6</v>
      </c>
      <c r="B391" s="2">
        <v>739545</v>
      </c>
      <c r="C391" s="2" t="s">
        <v>379</v>
      </c>
    </row>
    <row r="392" spans="1:3" x14ac:dyDescent="0.25">
      <c r="A392" s="2">
        <f t="shared" si="8"/>
        <v>6</v>
      </c>
      <c r="B392" s="2">
        <v>739565</v>
      </c>
      <c r="C392" s="2" t="s">
        <v>383</v>
      </c>
    </row>
    <row r="393" spans="1:3" x14ac:dyDescent="0.25">
      <c r="A393" s="2">
        <f t="shared" si="8"/>
        <v>6</v>
      </c>
      <c r="B393" s="2">
        <v>739566</v>
      </c>
      <c r="C393" s="2" t="s">
        <v>384</v>
      </c>
    </row>
    <row r="394" spans="1:3" x14ac:dyDescent="0.25">
      <c r="A394" s="2">
        <f t="shared" si="8"/>
        <v>6</v>
      </c>
      <c r="B394" s="2">
        <v>739585</v>
      </c>
      <c r="C394" s="2" t="s">
        <v>444</v>
      </c>
    </row>
    <row r="395" spans="1:3" x14ac:dyDescent="0.25">
      <c r="A395" s="2">
        <f t="shared" si="8"/>
        <v>6</v>
      </c>
      <c r="B395" s="2">
        <v>739595</v>
      </c>
      <c r="C395" s="2" t="s">
        <v>445</v>
      </c>
    </row>
  </sheetData>
  <mergeCells count="2">
    <mergeCell ref="A1:C1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Clas. general</vt:lpstr>
      <vt:lpstr>Indicadores </vt:lpstr>
      <vt:lpstr>Consolidados</vt:lpstr>
      <vt:lpstr>Hoja2</vt:lpstr>
      <vt:lpstr>Balances</vt:lpstr>
      <vt:lpstr>WACC</vt:lpstr>
      <vt:lpstr>Taxonomia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Moreno, Andres E</dc:creator>
  <cp:lastModifiedBy>ACCOUNTER03</cp:lastModifiedBy>
  <cp:lastPrinted>2019-07-08T22:08:03Z</cp:lastPrinted>
  <dcterms:created xsi:type="dcterms:W3CDTF">2015-03-19T14:45:18Z</dcterms:created>
  <dcterms:modified xsi:type="dcterms:W3CDTF">2022-06-16T19:33:04Z</dcterms:modified>
</cp:coreProperties>
</file>