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1BCAB96F-2364-497A-A975-09A67C72D428}" xr6:coauthVersionLast="47" xr6:coauthVersionMax="47" xr10:uidLastSave="{00000000-0000-0000-0000-000000000000}"/>
  <bookViews>
    <workbookView xWindow="1950" yWindow="900" windowWidth="15195" windowHeight="15300" xr2:uid="{00000000-000D-0000-FFFF-FFFF00000000}"/>
  </bookViews>
  <sheets>
    <sheet name="ANEXOS" sheetId="1" r:id="rId1"/>
    <sheet name="1. PATRIM FISCAL" sheetId="2" r:id="rId2"/>
    <sheet name="2. RENTA FISCAL" sheetId="3" r:id="rId3"/>
    <sheet name="3. VR A PAGAR" sheetId="4" r:id="rId4"/>
    <sheet name="4. EFECTIVO" sheetId="5" r:id="rId5"/>
    <sheet name="5. CxC" sheetId="6" r:id="rId6"/>
    <sheet name="7. INVERSIONES" sheetId="7" r:id="rId7"/>
    <sheet name="8. PPyE" sheetId="8" r:id="rId8"/>
    <sheet name="9. DEPRECIACIÓN" sheetId="9" r:id="rId9"/>
    <sheet name="10. VTA ACT FIJOS" sheetId="10" r:id="rId10"/>
    <sheet name="11. INGRESOS" sheetId="11" r:id="rId11"/>
    <sheet name="14. LABORALES - INTS" sheetId="12" r:id="rId12"/>
    <sheet name="16. IMPTOS - EFECTIVO" sheetId="13" r:id="rId13"/>
    <sheet name="18. EXT - 1%" sheetId="14" r:id="rId14"/>
    <sheet name="20. PÉRDIDAS - ANTICIPO" sheetId="15" r:id="rId15"/>
    <sheet name="22. IMPTO DIF" sheetId="16" r:id="rId16"/>
    <sheet name="23. COMPAR - DIVID" sheetId="17" r:id="rId17"/>
  </sheets>
  <definedNames>
    <definedName name="ANEXOS" localSheetId="11">#REF!</definedName>
    <definedName name="ANEXOS" localSheetId="12">#REF!</definedName>
    <definedName name="ANEXOS" localSheetId="16">#REF!</definedName>
    <definedName name="ANEXOS" localSheetId="3">#REF!</definedName>
    <definedName name="ANEXOS" localSheetId="4">#REF!</definedName>
    <definedName name="ANEXOS">#REF!</definedName>
    <definedName name="ANEXOS4" localSheetId="11">#REF!</definedName>
    <definedName name="ANEXOS4" localSheetId="12">#REF!</definedName>
    <definedName name="ANEXOS4" localSheetId="16">#REF!</definedName>
    <definedName name="ANEXOS4" localSheetId="3">#REF!</definedName>
    <definedName name="ANEXOS4" localSheetId="4">#REF!</definedName>
    <definedName name="ANEXOS4">#REF!</definedName>
    <definedName name="BALANCE1" localSheetId="11">#REF!</definedName>
    <definedName name="BALANCE1" localSheetId="12">#REF!</definedName>
    <definedName name="BALANCE1" localSheetId="16">#REF!</definedName>
    <definedName name="BALANCE1" localSheetId="3">#REF!</definedName>
    <definedName name="BALANCE1" localSheetId="4">#REF!</definedName>
    <definedName name="BALANCE1">#REF!</definedName>
    <definedName name="D" localSheetId="11">#REF!</definedName>
    <definedName name="D" localSheetId="12">#REF!</definedName>
    <definedName name="D" localSheetId="16">#REF!</definedName>
    <definedName name="D" localSheetId="3">#REF!</definedName>
    <definedName name="D" localSheetId="4">#REF!</definedName>
    <definedName name="D">#REF!</definedName>
    <definedName name="ESTADO" localSheetId="11">#REF!</definedName>
    <definedName name="ESTADO" localSheetId="12">#REF!</definedName>
    <definedName name="ESTADO" localSheetId="16">#REF!</definedName>
    <definedName name="ESTADO" localSheetId="3">#REF!</definedName>
    <definedName name="ESTADO" localSheetId="4">#REF!</definedName>
    <definedName name="ESTADO">#REF!</definedName>
    <definedName name="rlíquidaB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5" i="17" l="1"/>
  <c r="F33" i="17"/>
  <c r="E27" i="17"/>
  <c r="F10" i="17"/>
  <c r="G35" i="16"/>
  <c r="G27" i="16"/>
  <c r="G25" i="16"/>
  <c r="J25" i="16" s="1"/>
  <c r="G24" i="16"/>
  <c r="G15" i="16"/>
  <c r="G13" i="16"/>
  <c r="G12" i="16"/>
  <c r="G14" i="16" s="1"/>
  <c r="G11" i="16"/>
  <c r="C11" i="16"/>
  <c r="H37" i="15"/>
  <c r="G35" i="15"/>
  <c r="I33" i="15"/>
  <c r="I34" i="15" s="1"/>
  <c r="F35" i="15" s="1"/>
  <c r="I35" i="15" s="1"/>
  <c r="I37" i="15" s="1"/>
  <c r="D35" i="16" s="1"/>
  <c r="E35" i="16" s="1"/>
  <c r="I35" i="16" s="1"/>
  <c r="F33" i="15"/>
  <c r="G26" i="15"/>
  <c r="J24" i="15"/>
  <c r="G23" i="15"/>
  <c r="D23" i="15"/>
  <c r="E23" i="15" s="1"/>
  <c r="F23" i="15" s="1"/>
  <c r="I23" i="15" s="1"/>
  <c r="J18" i="15"/>
  <c r="D17" i="15"/>
  <c r="E17" i="15" s="1"/>
  <c r="F17" i="15" s="1"/>
  <c r="I17" i="15" s="1"/>
  <c r="F7" i="15"/>
  <c r="F6" i="15"/>
  <c r="F9" i="15" s="1"/>
  <c r="F54" i="14"/>
  <c r="H22" i="14"/>
  <c r="G22" i="14"/>
  <c r="C22" i="14"/>
  <c r="B81" i="3" s="1"/>
  <c r="E20" i="14"/>
  <c r="F19" i="14"/>
  <c r="F18" i="14"/>
  <c r="F22" i="14" s="1"/>
  <c r="H14" i="14"/>
  <c r="G14" i="14"/>
  <c r="F14" i="14"/>
  <c r="E14" i="14"/>
  <c r="C14" i="14"/>
  <c r="E12" i="14"/>
  <c r="G11" i="14"/>
  <c r="D54" i="13"/>
  <c r="D46" i="13"/>
  <c r="F46" i="13" s="1"/>
  <c r="F56" i="13" s="1"/>
  <c r="C46" i="13"/>
  <c r="E44" i="13"/>
  <c r="E43" i="13"/>
  <c r="E79" i="3" s="1"/>
  <c r="G79" i="3" s="1"/>
  <c r="E42" i="13"/>
  <c r="E41" i="13"/>
  <c r="E40" i="13"/>
  <c r="F20" i="13"/>
  <c r="E20" i="13"/>
  <c r="H18" i="13"/>
  <c r="G18" i="13"/>
  <c r="E18" i="13"/>
  <c r="G14" i="13"/>
  <c r="H14" i="13" s="1"/>
  <c r="E14" i="13"/>
  <c r="G13" i="13"/>
  <c r="H13" i="13" s="1"/>
  <c r="E13" i="13"/>
  <c r="E69" i="12"/>
  <c r="I55" i="12"/>
  <c r="G55" i="12"/>
  <c r="F55" i="12"/>
  <c r="I54" i="12"/>
  <c r="H54" i="12"/>
  <c r="G54" i="12"/>
  <c r="G51" i="12"/>
  <c r="G49" i="12"/>
  <c r="H47" i="12"/>
  <c r="I47" i="12" s="1"/>
  <c r="G47" i="12"/>
  <c r="H46" i="12"/>
  <c r="I46" i="12" s="1"/>
  <c r="I57" i="12" s="1"/>
  <c r="I59" i="12" s="1"/>
  <c r="E66" i="12" s="1"/>
  <c r="G46" i="12"/>
  <c r="G57" i="12" s="1"/>
  <c r="G25" i="12"/>
  <c r="E23" i="12"/>
  <c r="E21" i="12"/>
  <c r="E16" i="12"/>
  <c r="E25" i="12" s="1"/>
  <c r="E69" i="11"/>
  <c r="C20" i="4" s="1"/>
  <c r="E67" i="11"/>
  <c r="E65" i="11"/>
  <c r="F62" i="11"/>
  <c r="D37" i="11"/>
  <c r="F35" i="11"/>
  <c r="G35" i="11" s="1"/>
  <c r="G34" i="11"/>
  <c r="F34" i="11"/>
  <c r="F33" i="11"/>
  <c r="G33" i="11" s="1"/>
  <c r="F32" i="11"/>
  <c r="G32" i="11" s="1"/>
  <c r="G17" i="11"/>
  <c r="D17" i="11"/>
  <c r="G13" i="11"/>
  <c r="F14" i="11" s="1"/>
  <c r="E12" i="11"/>
  <c r="B12" i="11"/>
  <c r="I10" i="11"/>
  <c r="D10" i="11"/>
  <c r="G10" i="11" s="1"/>
  <c r="G19" i="11" s="1"/>
  <c r="D44" i="3" s="1"/>
  <c r="B9" i="11"/>
  <c r="H17" i="10"/>
  <c r="G17" i="10"/>
  <c r="F17" i="10"/>
  <c r="I35" i="9"/>
  <c r="D35" i="9"/>
  <c r="C35" i="9"/>
  <c r="J34" i="9"/>
  <c r="I34" i="9"/>
  <c r="C34" i="9"/>
  <c r="L31" i="9"/>
  <c r="J31" i="9"/>
  <c r="F31" i="9"/>
  <c r="C30" i="9"/>
  <c r="I30" i="9" s="1"/>
  <c r="K30" i="9" s="1"/>
  <c r="M30" i="9" s="1"/>
  <c r="M29" i="9"/>
  <c r="M31" i="9" s="1"/>
  <c r="J29" i="9"/>
  <c r="I29" i="9"/>
  <c r="D29" i="9"/>
  <c r="G29" i="9" s="1"/>
  <c r="C29" i="9"/>
  <c r="E29" i="9" s="1"/>
  <c r="I24" i="9"/>
  <c r="K24" i="9" s="1"/>
  <c r="D24" i="9"/>
  <c r="C24" i="9"/>
  <c r="E24" i="9" s="1"/>
  <c r="I23" i="9"/>
  <c r="K23" i="9" s="1"/>
  <c r="E23" i="9"/>
  <c r="D23" i="9"/>
  <c r="C23" i="9"/>
  <c r="J20" i="9"/>
  <c r="I20" i="9"/>
  <c r="C20" i="9"/>
  <c r="E20" i="9" s="1"/>
  <c r="L18" i="9"/>
  <c r="F18" i="9"/>
  <c r="D17" i="9"/>
  <c r="C17" i="9"/>
  <c r="I16" i="9"/>
  <c r="K16" i="9" s="1"/>
  <c r="C16" i="9"/>
  <c r="E16" i="9" s="1"/>
  <c r="D8" i="9"/>
  <c r="J36" i="8"/>
  <c r="C36" i="8"/>
  <c r="E35" i="8"/>
  <c r="I35" i="8" s="1"/>
  <c r="E34" i="8"/>
  <c r="J31" i="8"/>
  <c r="F31" i="8"/>
  <c r="E31" i="8"/>
  <c r="C31" i="8"/>
  <c r="I30" i="8"/>
  <c r="G30" i="8"/>
  <c r="F30" i="8"/>
  <c r="K30" i="8" s="1"/>
  <c r="K31" i="8" s="1"/>
  <c r="E30" i="8"/>
  <c r="E29" i="8"/>
  <c r="I29" i="8" s="1"/>
  <c r="F26" i="8"/>
  <c r="C26" i="8"/>
  <c r="F25" i="8"/>
  <c r="G24" i="8"/>
  <c r="E24" i="8"/>
  <c r="F24" i="8" s="1"/>
  <c r="E23" i="8"/>
  <c r="E20" i="8"/>
  <c r="I20" i="8" s="1"/>
  <c r="L20" i="8" s="1"/>
  <c r="K18" i="8"/>
  <c r="F18" i="8"/>
  <c r="E18" i="8"/>
  <c r="C18" i="8"/>
  <c r="L17" i="8"/>
  <c r="I17" i="8"/>
  <c r="E17" i="8"/>
  <c r="G17" i="8" s="1"/>
  <c r="I16" i="8"/>
  <c r="J16" i="8" s="1"/>
  <c r="J18" i="8" s="1"/>
  <c r="E16" i="8"/>
  <c r="G16" i="8" s="1"/>
  <c r="K13" i="8"/>
  <c r="J13" i="8"/>
  <c r="I13" i="8"/>
  <c r="E13" i="8"/>
  <c r="C13" i="8"/>
  <c r="L12" i="8"/>
  <c r="G12" i="8"/>
  <c r="K11" i="8"/>
  <c r="K13" i="10" s="1"/>
  <c r="F11" i="8"/>
  <c r="D13" i="10" s="1"/>
  <c r="J8" i="8"/>
  <c r="E8" i="8"/>
  <c r="I8" i="8" s="1"/>
  <c r="J8" i="9" s="1"/>
  <c r="F45" i="7"/>
  <c r="D35" i="7"/>
  <c r="L34" i="7"/>
  <c r="G34" i="7"/>
  <c r="F34" i="7"/>
  <c r="L33" i="7"/>
  <c r="E33" i="7"/>
  <c r="G33" i="7" s="1"/>
  <c r="E32" i="7"/>
  <c r="J29" i="7"/>
  <c r="I29" i="7"/>
  <c r="E29" i="7"/>
  <c r="D29" i="7"/>
  <c r="G28" i="7"/>
  <c r="F27" i="7"/>
  <c r="G26" i="7"/>
  <c r="K25" i="7"/>
  <c r="L25" i="7" s="1"/>
  <c r="L29" i="7" s="1"/>
  <c r="I25" i="7"/>
  <c r="G25" i="7"/>
  <c r="E22" i="7"/>
  <c r="D22" i="7"/>
  <c r="G21" i="7"/>
  <c r="K20" i="7"/>
  <c r="L20" i="7" s="1"/>
  <c r="G20" i="7"/>
  <c r="F19" i="7"/>
  <c r="G19" i="7" s="1"/>
  <c r="D19" i="7"/>
  <c r="I18" i="7"/>
  <c r="G18" i="7"/>
  <c r="J15" i="7"/>
  <c r="D15" i="7"/>
  <c r="L14" i="7"/>
  <c r="D14" i="7"/>
  <c r="F14" i="7" s="1"/>
  <c r="L13" i="7"/>
  <c r="F13" i="7"/>
  <c r="D13" i="7"/>
  <c r="E13" i="7" s="1"/>
  <c r="K12" i="7"/>
  <c r="K15" i="7" s="1"/>
  <c r="F12" i="7"/>
  <c r="F15" i="7" s="1"/>
  <c r="E11" i="7"/>
  <c r="J8" i="7"/>
  <c r="I8" i="7"/>
  <c r="G8" i="7"/>
  <c r="L8" i="7" s="1"/>
  <c r="D56" i="6"/>
  <c r="F53" i="6"/>
  <c r="I53" i="6" s="1"/>
  <c r="G52" i="6"/>
  <c r="F52" i="6"/>
  <c r="F51" i="6"/>
  <c r="F50" i="6"/>
  <c r="I50" i="6" s="1"/>
  <c r="G49" i="6"/>
  <c r="F49" i="6"/>
  <c r="F48" i="6"/>
  <c r="F47" i="6"/>
  <c r="I47" i="6" s="1"/>
  <c r="G46" i="6"/>
  <c r="F46" i="6"/>
  <c r="H44" i="6"/>
  <c r="I44" i="6" s="1"/>
  <c r="H41" i="6"/>
  <c r="G53" i="6" s="1"/>
  <c r="H53" i="6" s="1"/>
  <c r="B39" i="6"/>
  <c r="F29" i="6"/>
  <c r="D29" i="6"/>
  <c r="D32" i="6" s="1"/>
  <c r="H28" i="6"/>
  <c r="H27" i="6"/>
  <c r="H29" i="6" s="1"/>
  <c r="H32" i="6" s="1"/>
  <c r="D32" i="2" s="1"/>
  <c r="D20" i="6"/>
  <c r="H18" i="6"/>
  <c r="F18" i="6"/>
  <c r="H17" i="6"/>
  <c r="H20" i="6" s="1"/>
  <c r="F17" i="6"/>
  <c r="F16" i="6"/>
  <c r="F20" i="6" s="1"/>
  <c r="F32" i="6" s="1"/>
  <c r="F30" i="6" s="1"/>
  <c r="H30" i="6" s="1"/>
  <c r="E83" i="3" s="1"/>
  <c r="G83" i="3" s="1"/>
  <c r="F15" i="6"/>
  <c r="H34" i="5"/>
  <c r="G34" i="5"/>
  <c r="B91" i="3" s="1"/>
  <c r="F34" i="5"/>
  <c r="I34" i="5" s="1"/>
  <c r="D25" i="5"/>
  <c r="G25" i="5" s="1"/>
  <c r="D24" i="5"/>
  <c r="D26" i="5" s="1"/>
  <c r="D21" i="5"/>
  <c r="I13" i="5"/>
  <c r="H13" i="5"/>
  <c r="I9" i="5"/>
  <c r="H9" i="5"/>
  <c r="C56" i="4"/>
  <c r="G22" i="4"/>
  <c r="G24" i="4" s="1"/>
  <c r="G25" i="4" s="1"/>
  <c r="G26" i="4" s="1"/>
  <c r="G28" i="4" s="1"/>
  <c r="G30" i="4" s="1"/>
  <c r="G31" i="4" s="1"/>
  <c r="G32" i="4" s="1"/>
  <c r="G33" i="4" s="1"/>
  <c r="G34" i="4" s="1"/>
  <c r="G35" i="4" s="1"/>
  <c r="G36" i="4" s="1"/>
  <c r="G37" i="4" s="1"/>
  <c r="G39" i="4" s="1"/>
  <c r="G40" i="4" s="1"/>
  <c r="G41" i="4" s="1"/>
  <c r="G42" i="4" s="1"/>
  <c r="G44" i="4" s="1"/>
  <c r="G46" i="4" s="1"/>
  <c r="G48" i="4" s="1"/>
  <c r="G50" i="4" s="1"/>
  <c r="C22" i="4"/>
  <c r="B3" i="4"/>
  <c r="K146" i="3"/>
  <c r="G12" i="4" s="1"/>
  <c r="G14" i="4" s="1"/>
  <c r="K144" i="3"/>
  <c r="I144" i="3"/>
  <c r="E26" i="17" s="1"/>
  <c r="I130" i="3"/>
  <c r="I129" i="3"/>
  <c r="K127" i="3"/>
  <c r="K128" i="3" s="1"/>
  <c r="K129" i="3" s="1"/>
  <c r="K130" i="3" s="1"/>
  <c r="K132" i="3" s="1"/>
  <c r="G124" i="3"/>
  <c r="D124" i="3"/>
  <c r="K116" i="3"/>
  <c r="K118" i="3" s="1"/>
  <c r="K120" i="3" s="1"/>
  <c r="K125" i="3" s="1"/>
  <c r="G116" i="3"/>
  <c r="I116" i="3" s="1"/>
  <c r="D111" i="3"/>
  <c r="G107" i="3"/>
  <c r="E107" i="3"/>
  <c r="K104" i="3"/>
  <c r="K113" i="3" s="1"/>
  <c r="D104" i="3"/>
  <c r="E102" i="3"/>
  <c r="G102" i="3" s="1"/>
  <c r="E101" i="3"/>
  <c r="G101" i="3" s="1"/>
  <c r="G100" i="3"/>
  <c r="E100" i="3"/>
  <c r="G99" i="3"/>
  <c r="E99" i="3"/>
  <c r="G98" i="3"/>
  <c r="E98" i="3"/>
  <c r="B97" i="3"/>
  <c r="D94" i="3"/>
  <c r="G92" i="3"/>
  <c r="E92" i="3"/>
  <c r="G91" i="3"/>
  <c r="E91" i="3"/>
  <c r="G90" i="3"/>
  <c r="B83" i="3"/>
  <c r="G80" i="3"/>
  <c r="E80" i="3"/>
  <c r="B80" i="3"/>
  <c r="G77" i="3"/>
  <c r="G76" i="3"/>
  <c r="G75" i="3"/>
  <c r="B74" i="3"/>
  <c r="G74" i="3" s="1"/>
  <c r="G73" i="3"/>
  <c r="B72" i="3"/>
  <c r="G72" i="3" s="1"/>
  <c r="B70" i="3"/>
  <c r="G69" i="3"/>
  <c r="E68" i="3"/>
  <c r="B68" i="3"/>
  <c r="G68" i="3" s="1"/>
  <c r="E67" i="3"/>
  <c r="D67" i="3"/>
  <c r="B67" i="3"/>
  <c r="E66" i="3"/>
  <c r="D66" i="3"/>
  <c r="B66" i="3"/>
  <c r="D61" i="3"/>
  <c r="G60" i="3"/>
  <c r="G61" i="3" s="1"/>
  <c r="I61" i="3" s="1"/>
  <c r="G59" i="3"/>
  <c r="B57" i="3"/>
  <c r="B63" i="3" s="1"/>
  <c r="E55" i="3"/>
  <c r="G55" i="3" s="1"/>
  <c r="G54" i="3"/>
  <c r="E53" i="3"/>
  <c r="E57" i="3" s="1"/>
  <c r="G52" i="3"/>
  <c r="G51" i="3"/>
  <c r="B51" i="3"/>
  <c r="K46" i="3"/>
  <c r="K48" i="3" s="1"/>
  <c r="K63" i="3" s="1"/>
  <c r="K85" i="3" s="1"/>
  <c r="G45" i="3"/>
  <c r="K41" i="3"/>
  <c r="G41" i="3"/>
  <c r="I41" i="3" s="1"/>
  <c r="B41" i="3"/>
  <c r="K39" i="3"/>
  <c r="G36" i="3"/>
  <c r="G34" i="3"/>
  <c r="B34" i="3"/>
  <c r="D34" i="3" s="1"/>
  <c r="G33" i="3"/>
  <c r="B33" i="3"/>
  <c r="D33" i="3" s="1"/>
  <c r="B28" i="3"/>
  <c r="G28" i="3" s="1"/>
  <c r="I28" i="3" s="1"/>
  <c r="G27" i="3"/>
  <c r="I27" i="3" s="1"/>
  <c r="E26" i="3"/>
  <c r="B23" i="3"/>
  <c r="D21" i="3"/>
  <c r="G21" i="3" s="1"/>
  <c r="B21" i="3"/>
  <c r="B19" i="3"/>
  <c r="G18" i="3"/>
  <c r="G14" i="3"/>
  <c r="B14" i="3"/>
  <c r="B13" i="3"/>
  <c r="G13" i="3" s="1"/>
  <c r="G12" i="3"/>
  <c r="G11" i="3"/>
  <c r="B8" i="3"/>
  <c r="I8" i="3" s="1"/>
  <c r="E8" i="4" s="1"/>
  <c r="B7" i="3"/>
  <c r="B6" i="3"/>
  <c r="I80" i="2"/>
  <c r="K15" i="3" s="1"/>
  <c r="K23" i="3" s="1"/>
  <c r="K26" i="3" s="1"/>
  <c r="K27" i="3" s="1"/>
  <c r="K28" i="3" s="1"/>
  <c r="G74" i="2"/>
  <c r="G73" i="2"/>
  <c r="B73" i="2"/>
  <c r="G72" i="2"/>
  <c r="G70" i="2"/>
  <c r="B69" i="2"/>
  <c r="G68" i="2"/>
  <c r="G67" i="2"/>
  <c r="G66" i="2"/>
  <c r="B65" i="2"/>
  <c r="I58" i="2"/>
  <c r="I61" i="2" s="1"/>
  <c r="I77" i="2" s="1"/>
  <c r="B43" i="2"/>
  <c r="G42" i="2"/>
  <c r="G41" i="2"/>
  <c r="G37" i="2"/>
  <c r="E37" i="2"/>
  <c r="B37" i="2"/>
  <c r="B32" i="2"/>
  <c r="B30" i="2"/>
  <c r="D24" i="2"/>
  <c r="G24" i="2" s="1"/>
  <c r="D22" i="2"/>
  <c r="I17" i="2"/>
  <c r="I25" i="2" s="1"/>
  <c r="D17" i="2"/>
  <c r="B17" i="2"/>
  <c r="G12" i="2"/>
  <c r="B12" i="2"/>
  <c r="G8" i="2"/>
  <c r="A3" i="2"/>
  <c r="A3" i="3" s="1"/>
  <c r="A2" i="2"/>
  <c r="B2" i="4" s="1"/>
  <c r="A1" i="2"/>
  <c r="B1" i="4" s="1"/>
  <c r="C13" i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12" i="1"/>
  <c r="C10" i="1"/>
  <c r="G10" i="4" l="1"/>
  <c r="K137" i="3"/>
  <c r="G44" i="3"/>
  <c r="D46" i="3"/>
  <c r="G32" i="2"/>
  <c r="C12" i="16"/>
  <c r="G30" i="2"/>
  <c r="G65" i="2"/>
  <c r="G66" i="3"/>
  <c r="G13" i="7"/>
  <c r="E20" i="2" s="1"/>
  <c r="E36" i="8"/>
  <c r="I34" i="8"/>
  <c r="G34" i="8"/>
  <c r="I17" i="9"/>
  <c r="E17" i="9"/>
  <c r="K17" i="9" s="1"/>
  <c r="K18" i="9" s="1"/>
  <c r="B88" i="3"/>
  <c r="E76" i="12"/>
  <c r="E56" i="13"/>
  <c r="J17" i="9"/>
  <c r="B3" i="7"/>
  <c r="A3" i="8" s="1"/>
  <c r="A3" i="9" s="1"/>
  <c r="A3" i="10" s="1"/>
  <c r="B3" i="11" s="1"/>
  <c r="B3" i="5"/>
  <c r="I46" i="6"/>
  <c r="H46" i="6"/>
  <c r="F56" i="6"/>
  <c r="B35" i="3"/>
  <c r="G14" i="7"/>
  <c r="F35" i="8"/>
  <c r="I26" i="2"/>
  <c r="I38" i="2"/>
  <c r="I44" i="2" s="1"/>
  <c r="L35" i="8"/>
  <c r="K35" i="8"/>
  <c r="K36" i="8" s="1"/>
  <c r="E73" i="12"/>
  <c r="E71" i="12"/>
  <c r="E74" i="12" s="1"/>
  <c r="G67" i="3"/>
  <c r="I32" i="7"/>
  <c r="E35" i="7"/>
  <c r="G135" i="3"/>
  <c r="L29" i="8"/>
  <c r="L31" i="8" s="1"/>
  <c r="I31" i="8"/>
  <c r="L24" i="9"/>
  <c r="K31" i="9"/>
  <c r="D43" i="2"/>
  <c r="G43" i="2" s="1"/>
  <c r="G44" i="2" s="1"/>
  <c r="D15" i="16" s="1"/>
  <c r="E15" i="16" s="1"/>
  <c r="I15" i="16" s="1"/>
  <c r="D69" i="2"/>
  <c r="G32" i="7"/>
  <c r="G35" i="7" s="1"/>
  <c r="J24" i="9"/>
  <c r="I14" i="11"/>
  <c r="H14" i="11"/>
  <c r="H19" i="11" s="1"/>
  <c r="H20" i="13"/>
  <c r="C21" i="4" s="1"/>
  <c r="B44" i="2"/>
  <c r="C15" i="16" s="1"/>
  <c r="A1" i="3"/>
  <c r="I48" i="6"/>
  <c r="E23" i="2"/>
  <c r="G18" i="8"/>
  <c r="B48" i="2" s="1"/>
  <c r="E21" i="15"/>
  <c r="I18" i="15"/>
  <c r="I19" i="15" s="1"/>
  <c r="I20" i="15" s="1"/>
  <c r="F21" i="15" s="1"/>
  <c r="F14" i="17"/>
  <c r="E15" i="7"/>
  <c r="E37" i="7" s="1"/>
  <c r="I11" i="7"/>
  <c r="G11" i="7"/>
  <c r="G22" i="7"/>
  <c r="B21" i="2" s="1"/>
  <c r="L16" i="8"/>
  <c r="L18" i="8" s="1"/>
  <c r="L30" i="8"/>
  <c r="D51" i="2" s="1"/>
  <c r="F19" i="11"/>
  <c r="E81" i="3"/>
  <c r="E22" i="14"/>
  <c r="E26" i="8"/>
  <c r="I23" i="8"/>
  <c r="G23" i="8"/>
  <c r="E13" i="10"/>
  <c r="G81" i="3"/>
  <c r="G20" i="9"/>
  <c r="K20" i="9"/>
  <c r="M20" i="9" s="1"/>
  <c r="G15" i="3"/>
  <c r="I51" i="6"/>
  <c r="G12" i="7"/>
  <c r="F29" i="7"/>
  <c r="G27" i="7"/>
  <c r="E22" i="2" s="1"/>
  <c r="L13" i="10"/>
  <c r="J35" i="9"/>
  <c r="G35" i="9"/>
  <c r="F35" i="9"/>
  <c r="F36" i="9" s="1"/>
  <c r="D36" i="9"/>
  <c r="G37" i="11"/>
  <c r="E22" i="3" s="1"/>
  <c r="B15" i="3"/>
  <c r="I49" i="6"/>
  <c r="H49" i="6"/>
  <c r="G17" i="2"/>
  <c r="I52" i="6"/>
  <c r="H52" i="6"/>
  <c r="C25" i="9"/>
  <c r="K25" i="8"/>
  <c r="G25" i="8"/>
  <c r="G23" i="9"/>
  <c r="D26" i="9"/>
  <c r="E35" i="9"/>
  <c r="K35" i="9" s="1"/>
  <c r="I24" i="15"/>
  <c r="I25" i="15" s="1"/>
  <c r="F26" i="15" s="1"/>
  <c r="D31" i="9"/>
  <c r="A2" i="3"/>
  <c r="G48" i="6"/>
  <c r="H48" i="6" s="1"/>
  <c r="G51" i="6"/>
  <c r="H51" i="6" s="1"/>
  <c r="I24" i="8"/>
  <c r="J16" i="9"/>
  <c r="E97" i="3"/>
  <c r="E104" i="3" s="1"/>
  <c r="B104" i="3"/>
  <c r="F24" i="5"/>
  <c r="K29" i="7"/>
  <c r="G8" i="8"/>
  <c r="F13" i="8"/>
  <c r="G20" i="8"/>
  <c r="B49" i="2" s="1"/>
  <c r="G49" i="2" s="1"/>
  <c r="F24" i="9"/>
  <c r="F26" i="9" s="1"/>
  <c r="E10" i="11"/>
  <c r="E19" i="11" s="1"/>
  <c r="B26" i="3" s="1"/>
  <c r="G26" i="3" s="1"/>
  <c r="I26" i="3" s="1"/>
  <c r="D19" i="11"/>
  <c r="G53" i="3"/>
  <c r="G57" i="3" s="1"/>
  <c r="G24" i="5"/>
  <c r="G26" i="5" s="1"/>
  <c r="J18" i="7"/>
  <c r="F22" i="7"/>
  <c r="E46" i="7"/>
  <c r="E48" i="7" s="1"/>
  <c r="B31" i="3" s="1"/>
  <c r="F25" i="5"/>
  <c r="L12" i="7"/>
  <c r="G11" i="8"/>
  <c r="G13" i="8" s="1"/>
  <c r="B47" i="2" s="1"/>
  <c r="G29" i="8"/>
  <c r="G31" i="8" s="1"/>
  <c r="B51" i="2" s="1"/>
  <c r="G51" i="2" s="1"/>
  <c r="E30" i="9"/>
  <c r="G30" i="9" s="1"/>
  <c r="G31" i="9" s="1"/>
  <c r="I19" i="7"/>
  <c r="J23" i="9"/>
  <c r="I13" i="11"/>
  <c r="I19" i="11" s="1"/>
  <c r="G20" i="13"/>
  <c r="E70" i="3" s="1"/>
  <c r="G70" i="3" s="1"/>
  <c r="G47" i="6"/>
  <c r="H47" i="6" s="1"/>
  <c r="G50" i="6"/>
  <c r="H50" i="6" s="1"/>
  <c r="L11" i="8"/>
  <c r="L13" i="8" s="1"/>
  <c r="I18" i="8"/>
  <c r="D16" i="9"/>
  <c r="D44" i="11"/>
  <c r="B33" i="2" s="1"/>
  <c r="B34" i="2" l="1"/>
  <c r="J25" i="8"/>
  <c r="L25" i="8" s="1"/>
  <c r="M23" i="9"/>
  <c r="J26" i="9"/>
  <c r="E25" i="9"/>
  <c r="I25" i="9"/>
  <c r="K25" i="9" s="1"/>
  <c r="F38" i="9"/>
  <c r="H56" i="6"/>
  <c r="B31" i="2" s="1"/>
  <c r="H21" i="15"/>
  <c r="H28" i="15" s="1"/>
  <c r="I56" i="6"/>
  <c r="E34" i="9"/>
  <c r="B38" i="6"/>
  <c r="B2" i="7"/>
  <c r="A2" i="8" s="1"/>
  <c r="A2" i="9" s="1"/>
  <c r="A2" i="10" s="1"/>
  <c r="B2" i="11" s="1"/>
  <c r="B2" i="5"/>
  <c r="L35" i="9"/>
  <c r="L36" i="9" s="1"/>
  <c r="M35" i="9"/>
  <c r="J36" i="9"/>
  <c r="J38" i="9" s="1"/>
  <c r="L34" i="8"/>
  <c r="L36" i="8" s="1"/>
  <c r="I36" i="8"/>
  <c r="M24" i="9"/>
  <c r="C23" i="16"/>
  <c r="E31" i="9"/>
  <c r="G17" i="9"/>
  <c r="B25" i="11"/>
  <c r="B3" i="12"/>
  <c r="B56" i="11"/>
  <c r="C14" i="16"/>
  <c r="G16" i="9"/>
  <c r="D18" i="9"/>
  <c r="D38" i="9" s="1"/>
  <c r="G29" i="7"/>
  <c r="B22" i="2" s="1"/>
  <c r="G38" i="7"/>
  <c r="B23" i="2"/>
  <c r="G23" i="2" s="1"/>
  <c r="F35" i="7"/>
  <c r="F37" i="7" s="1"/>
  <c r="L32" i="7"/>
  <c r="L35" i="7" s="1"/>
  <c r="I35" i="7"/>
  <c r="M17" i="9"/>
  <c r="J19" i="7"/>
  <c r="K19" i="7" s="1"/>
  <c r="G63" i="17"/>
  <c r="G46" i="3"/>
  <c r="I46" i="3" s="1"/>
  <c r="E25" i="17" s="1"/>
  <c r="G8" i="9"/>
  <c r="L8" i="8"/>
  <c r="M8" i="9" s="1"/>
  <c r="I25" i="5"/>
  <c r="H25" i="5"/>
  <c r="D15" i="10"/>
  <c r="G56" i="6"/>
  <c r="D46" i="11"/>
  <c r="D31" i="3"/>
  <c r="G31" i="3" s="1"/>
  <c r="F26" i="5"/>
  <c r="I24" i="5"/>
  <c r="H24" i="5"/>
  <c r="H26" i="5" s="1"/>
  <c r="I22" i="7"/>
  <c r="D48" i="2"/>
  <c r="G48" i="2" s="1"/>
  <c r="D24" i="16" s="1"/>
  <c r="E24" i="16" s="1"/>
  <c r="I24" i="16" s="1"/>
  <c r="G24" i="9"/>
  <c r="G63" i="3"/>
  <c r="I57" i="3"/>
  <c r="I63" i="3" s="1"/>
  <c r="I26" i="15"/>
  <c r="H26" i="15"/>
  <c r="E18" i="9"/>
  <c r="C19" i="16"/>
  <c r="G35" i="8"/>
  <c r="G36" i="8" s="1"/>
  <c r="F36" i="8"/>
  <c r="F38" i="8" s="1"/>
  <c r="E78" i="12"/>
  <c r="E88" i="3" s="1"/>
  <c r="E80" i="12"/>
  <c r="D12" i="16"/>
  <c r="E12" i="16" s="1"/>
  <c r="I12" i="16" s="1"/>
  <c r="K24" i="8"/>
  <c r="J24" i="8"/>
  <c r="L24" i="8"/>
  <c r="L26" i="9"/>
  <c r="J30" i="10"/>
  <c r="C24" i="16"/>
  <c r="E38" i="8"/>
  <c r="G26" i="8"/>
  <c r="B50" i="2" s="1"/>
  <c r="G15" i="7"/>
  <c r="B37" i="6"/>
  <c r="B1" i="5"/>
  <c r="B1" i="7"/>
  <c r="A1" i="8" s="1"/>
  <c r="A1" i="9" s="1"/>
  <c r="A1" i="10" s="1"/>
  <c r="B1" i="11" s="1"/>
  <c r="G97" i="3"/>
  <c r="G104" i="3" s="1"/>
  <c r="I104" i="3" s="1"/>
  <c r="D11" i="16"/>
  <c r="E11" i="16" s="1"/>
  <c r="I11" i="16" s="1"/>
  <c r="E47" i="2"/>
  <c r="G47" i="2" s="1"/>
  <c r="J22" i="7"/>
  <c r="J37" i="7" s="1"/>
  <c r="F15" i="17" s="1"/>
  <c r="L18" i="7"/>
  <c r="E13" i="2"/>
  <c r="G28" i="5"/>
  <c r="M16" i="9"/>
  <c r="J18" i="9"/>
  <c r="E50" i="2"/>
  <c r="G22" i="3"/>
  <c r="E39" i="3"/>
  <c r="I15" i="3"/>
  <c r="J23" i="8"/>
  <c r="L23" i="8" s="1"/>
  <c r="L26" i="8" s="1"/>
  <c r="I26" i="8"/>
  <c r="I15" i="7"/>
  <c r="I37" i="7" s="1"/>
  <c r="L11" i="7"/>
  <c r="L15" i="7" s="1"/>
  <c r="D35" i="3"/>
  <c r="G35" i="3" s="1"/>
  <c r="G38" i="8" l="1"/>
  <c r="B52" i="2"/>
  <c r="G52" i="2" s="1"/>
  <c r="D23" i="16"/>
  <c r="G26" i="9"/>
  <c r="L19" i="7"/>
  <c r="L22" i="7" s="1"/>
  <c r="K22" i="7"/>
  <c r="K37" i="7" s="1"/>
  <c r="F46" i="7"/>
  <c r="F34" i="17"/>
  <c r="D123" i="3"/>
  <c r="G123" i="3" s="1"/>
  <c r="G125" i="3" s="1"/>
  <c r="I125" i="3" s="1"/>
  <c r="C25" i="16"/>
  <c r="E31" i="2"/>
  <c r="D20" i="3"/>
  <c r="G20" i="3" s="1"/>
  <c r="I21" i="15"/>
  <c r="I28" i="15" s="1"/>
  <c r="D34" i="16" s="1"/>
  <c r="C13" i="16"/>
  <c r="G31" i="2"/>
  <c r="L38" i="9"/>
  <c r="B3" i="13"/>
  <c r="B34" i="13" s="1"/>
  <c r="B3" i="14"/>
  <c r="B3" i="6"/>
  <c r="B40" i="12"/>
  <c r="M25" i="9"/>
  <c r="K26" i="9"/>
  <c r="B24" i="11"/>
  <c r="B2" i="12"/>
  <c r="B55" i="11"/>
  <c r="G25" i="9"/>
  <c r="E26" i="9"/>
  <c r="L38" i="8"/>
  <c r="I26" i="5"/>
  <c r="I29" i="5" s="1"/>
  <c r="G88" i="3"/>
  <c r="C20" i="16"/>
  <c r="F20" i="16" s="1"/>
  <c r="G22" i="2"/>
  <c r="D20" i="16" s="1"/>
  <c r="F23" i="16"/>
  <c r="J23" i="16" s="1"/>
  <c r="E15" i="10"/>
  <c r="E17" i="10" s="1"/>
  <c r="B32" i="3" s="1"/>
  <c r="D17" i="10"/>
  <c r="H29" i="5"/>
  <c r="B13" i="2"/>
  <c r="M26" i="9"/>
  <c r="B54" i="11"/>
  <c r="B23" i="11"/>
  <c r="B1" i="12"/>
  <c r="J29" i="10"/>
  <c r="K29" i="10" s="1"/>
  <c r="K26" i="8"/>
  <c r="K38" i="8" s="1"/>
  <c r="G34" i="9"/>
  <c r="G36" i="9" s="1"/>
  <c r="E36" i="9"/>
  <c r="K34" i="9"/>
  <c r="B89" i="3"/>
  <c r="D33" i="2"/>
  <c r="G33" i="2" s="1"/>
  <c r="D14" i="16" s="1"/>
  <c r="E14" i="16" s="1"/>
  <c r="I14" i="16" s="1"/>
  <c r="M18" i="9"/>
  <c r="G18" i="9"/>
  <c r="G34" i="2"/>
  <c r="E34" i="2"/>
  <c r="C19" i="4" s="1"/>
  <c r="E22" i="4" s="1"/>
  <c r="G37" i="7"/>
  <c r="B20" i="2"/>
  <c r="J26" i="8"/>
  <c r="D50" i="2"/>
  <c r="G50" i="2" s="1"/>
  <c r="D19" i="3"/>
  <c r="G29" i="5"/>
  <c r="I38" i="8"/>
  <c r="D21" i="2" l="1"/>
  <c r="L37" i="7"/>
  <c r="L38" i="7" s="1"/>
  <c r="D25" i="16"/>
  <c r="E25" i="16" s="1"/>
  <c r="I25" i="16" s="1"/>
  <c r="I37" i="16" s="1"/>
  <c r="G13" i="2"/>
  <c r="G14" i="2" s="1"/>
  <c r="B14" i="2"/>
  <c r="K36" i="9"/>
  <c r="K38" i="9" s="1"/>
  <c r="D78" i="3" s="1"/>
  <c r="D85" i="3" s="1"/>
  <c r="M34" i="9"/>
  <c r="M36" i="9" s="1"/>
  <c r="M38" i="9" s="1"/>
  <c r="B2" i="13"/>
  <c r="B33" i="13" s="1"/>
  <c r="B39" i="12"/>
  <c r="B2" i="6"/>
  <c r="B2" i="14"/>
  <c r="D13" i="16"/>
  <c r="G140" i="3"/>
  <c r="F48" i="7"/>
  <c r="D32" i="3"/>
  <c r="G32" i="3" s="1"/>
  <c r="B37" i="3"/>
  <c r="B39" i="3" s="1"/>
  <c r="F13" i="16"/>
  <c r="J13" i="16" s="1"/>
  <c r="D39" i="3"/>
  <c r="G19" i="3"/>
  <c r="G23" i="3" s="1"/>
  <c r="G38" i="9"/>
  <c r="B53" i="2" s="1"/>
  <c r="C18" i="16"/>
  <c r="B25" i="2"/>
  <c r="B26" i="2" s="1"/>
  <c r="G20" i="2"/>
  <c r="K31" i="10"/>
  <c r="K15" i="10"/>
  <c r="K17" i="10" s="1"/>
  <c r="G141" i="3" s="1"/>
  <c r="B1" i="13"/>
  <c r="B32" i="13" s="1"/>
  <c r="B38" i="12"/>
  <c r="B1" i="6"/>
  <c r="B1" i="14"/>
  <c r="E89" i="3"/>
  <c r="E94" i="3" s="1"/>
  <c r="B94" i="3"/>
  <c r="E38" i="9"/>
  <c r="B78" i="3" s="1"/>
  <c r="B3" i="15"/>
  <c r="B35" i="14"/>
  <c r="F16" i="17"/>
  <c r="J38" i="8"/>
  <c r="G37" i="3" l="1"/>
  <c r="I37" i="3" s="1"/>
  <c r="B57" i="2"/>
  <c r="I41" i="16"/>
  <c r="I43" i="16" s="1"/>
  <c r="B108" i="3" s="1"/>
  <c r="E53" i="2"/>
  <c r="G53" i="2" s="1"/>
  <c r="B71" i="3"/>
  <c r="B48" i="3"/>
  <c r="B36" i="2"/>
  <c r="I23" i="3"/>
  <c r="I39" i="3" s="1"/>
  <c r="G39" i="3"/>
  <c r="C10" i="16"/>
  <c r="F10" i="16" s="1"/>
  <c r="J10" i="16" s="1"/>
  <c r="C27" i="16"/>
  <c r="B54" i="2"/>
  <c r="D10" i="16"/>
  <c r="B33" i="14"/>
  <c r="B1" i="15"/>
  <c r="G89" i="3"/>
  <c r="G94" i="3" s="1"/>
  <c r="I94" i="3" s="1"/>
  <c r="K32" i="10"/>
  <c r="I15" i="10" s="1"/>
  <c r="G142" i="3"/>
  <c r="I142" i="3" s="1"/>
  <c r="B44" i="15"/>
  <c r="B3" i="16"/>
  <c r="B3" i="17" s="1"/>
  <c r="B46" i="17" s="1"/>
  <c r="D18" i="16"/>
  <c r="G78" i="3"/>
  <c r="D61" i="2"/>
  <c r="G21" i="2"/>
  <c r="D19" i="16" s="1"/>
  <c r="F19" i="16" s="1"/>
  <c r="J19" i="16" s="1"/>
  <c r="F18" i="16"/>
  <c r="B34" i="14"/>
  <c r="B2" i="15"/>
  <c r="D27" i="16" l="1"/>
  <c r="G54" i="2"/>
  <c r="F41" i="14"/>
  <c r="I48" i="3"/>
  <c r="E36" i="2"/>
  <c r="E35" i="4" s="1"/>
  <c r="G36" i="2"/>
  <c r="B2" i="16"/>
  <c r="B2" i="17" s="1"/>
  <c r="B45" i="17" s="1"/>
  <c r="B43" i="15"/>
  <c r="B71" i="2"/>
  <c r="E71" i="3"/>
  <c r="B85" i="3"/>
  <c r="E108" i="3"/>
  <c r="K33" i="10"/>
  <c r="G25" i="2"/>
  <c r="G26" i="2" s="1"/>
  <c r="B58" i="2"/>
  <c r="E57" i="2"/>
  <c r="G57" i="2"/>
  <c r="G58" i="2" s="1"/>
  <c r="J37" i="16"/>
  <c r="B1" i="16"/>
  <c r="B1" i="17" s="1"/>
  <c r="B44" i="17" s="1"/>
  <c r="B42" i="15"/>
  <c r="I17" i="10"/>
  <c r="E115" i="3" s="1"/>
  <c r="G115" i="3" s="1"/>
  <c r="I115" i="3" s="1"/>
  <c r="J15" i="10"/>
  <c r="F27" i="16"/>
  <c r="J27" i="16" s="1"/>
  <c r="G71" i="3" l="1"/>
  <c r="G71" i="2"/>
  <c r="B75" i="2"/>
  <c r="B77" i="2" s="1"/>
  <c r="J41" i="16"/>
  <c r="J43" i="16" s="1"/>
  <c r="B109" i="3" s="1"/>
  <c r="J17" i="10"/>
  <c r="G136" i="3" s="1"/>
  <c r="L15" i="10"/>
  <c r="L17" i="10" s="1"/>
  <c r="D51" i="13"/>
  <c r="D52" i="13" s="1"/>
  <c r="G137" i="3" l="1"/>
  <c r="I137" i="3" s="1"/>
  <c r="B35" i="2"/>
  <c r="E109" i="3"/>
  <c r="E111" i="3" s="1"/>
  <c r="B111" i="3"/>
  <c r="B113" i="3" s="1"/>
  <c r="D75" i="2"/>
  <c r="D77" i="2" s="1"/>
  <c r="G75" i="2" l="1"/>
  <c r="G109" i="3"/>
  <c r="I111" i="3" s="1"/>
  <c r="E35" i="2"/>
  <c r="G35" i="2"/>
  <c r="G38" i="2" s="1"/>
  <c r="G61" i="2" s="1"/>
  <c r="B38" i="2"/>
  <c r="B61" i="2" s="1"/>
  <c r="D48" i="13"/>
  <c r="D49" i="13" s="1"/>
  <c r="B118" i="3"/>
  <c r="G68" i="17" s="1"/>
  <c r="F42" i="14"/>
  <c r="I146" i="3"/>
  <c r="G49" i="14" l="1"/>
  <c r="F43" i="14"/>
  <c r="E23" i="17"/>
  <c r="E12" i="4"/>
  <c r="E25" i="4" s="1"/>
  <c r="F57" i="17" s="1"/>
  <c r="G53" i="17"/>
  <c r="B82" i="2"/>
  <c r="B80" i="2"/>
  <c r="E36" i="4"/>
  <c r="E37" i="4" s="1"/>
  <c r="E56" i="15" s="1"/>
  <c r="F56" i="15" s="1"/>
  <c r="E61" i="2"/>
  <c r="G50" i="14" l="1"/>
  <c r="H50" i="14" s="1"/>
  <c r="F44" i="14"/>
  <c r="H49" i="14"/>
  <c r="G51" i="14" l="1"/>
  <c r="H51" i="14" s="1"/>
  <c r="G52" i="14" l="1"/>
  <c r="H52" i="14" s="1"/>
  <c r="E82" i="3" s="1"/>
  <c r="G82" i="3" l="1"/>
  <c r="G85" i="3" s="1"/>
  <c r="E85" i="3"/>
  <c r="H54" i="14"/>
  <c r="G54" i="14"/>
  <c r="I85" i="3" l="1"/>
  <c r="I113" i="3" s="1"/>
  <c r="I118" i="3" s="1"/>
  <c r="I127" i="3" s="1"/>
  <c r="I132" i="3" s="1"/>
  <c r="G113" i="3"/>
  <c r="E22" i="17" l="1"/>
  <c r="F27" i="17" s="1"/>
  <c r="E10" i="4"/>
  <c r="E14" i="4" s="1"/>
  <c r="G52" i="17"/>
  <c r="F56" i="17" l="1"/>
  <c r="F60" i="17" s="1"/>
  <c r="G60" i="17" s="1"/>
  <c r="E16" i="4"/>
  <c r="E24" i="4" s="1"/>
  <c r="G62" i="17"/>
  <c r="G66" i="17" s="1"/>
  <c r="G70" i="17" s="1"/>
  <c r="G72" i="17" s="1"/>
  <c r="E50" i="15" l="1"/>
  <c r="E28" i="4"/>
  <c r="C55" i="4"/>
  <c r="C57" i="4" s="1"/>
  <c r="E57" i="4" s="1"/>
  <c r="E58" i="4" s="1"/>
  <c r="E52" i="15" l="1"/>
  <c r="E54" i="15" s="1"/>
  <c r="E58" i="15" s="1"/>
  <c r="F50" i="15"/>
  <c r="F52" i="15" s="1"/>
  <c r="F54" i="15" s="1"/>
  <c r="F58" i="15" s="1"/>
  <c r="F60" i="15" s="1"/>
  <c r="E39" i="4" s="1"/>
  <c r="E44" i="4" s="1"/>
  <c r="E48" i="4" s="1"/>
  <c r="E69" i="2" s="1"/>
  <c r="E77" i="2" l="1"/>
  <c r="G69" i="2"/>
  <c r="G77" i="2" s="1"/>
  <c r="G80" i="2" l="1"/>
  <c r="F9" i="17" s="1"/>
  <c r="F11" i="17" s="1"/>
  <c r="F18" i="17" s="1"/>
  <c r="F30" i="17" s="1"/>
  <c r="F37" i="17" s="1"/>
  <c r="F39" i="17" s="1"/>
  <c r="G82" i="2"/>
</calcChain>
</file>

<file path=xl/sharedStrings.xml><?xml version="1.0" encoding="utf-8"?>
<sst xmlns="http://schemas.openxmlformats.org/spreadsheetml/2006/main" count="971" uniqueCount="699">
  <si>
    <t>INDUSTRIAS EL MEJOR ESTILO S.A.</t>
  </si>
  <si>
    <t>NIT 860.378.961 - 5</t>
  </si>
  <si>
    <t>DECLARACION DE RENTA AÑO GRAVABLE 2021</t>
  </si>
  <si>
    <t>INDICE DE ANEXOS</t>
  </si>
  <si>
    <t>ANEXO</t>
  </si>
  <si>
    <t>NOMBRE</t>
  </si>
  <si>
    <t>NÚMERO</t>
  </si>
  <si>
    <t>DETERMINACIÓN DEL PATRIMONIO FISCAL</t>
  </si>
  <si>
    <t>CÁLCULO DE LA RENTA GRAVABLE Y LAS GANANCIAS OCASIONALES</t>
  </si>
  <si>
    <t>CALCULO DEL IMPUESTO A CARGO Y EL VALOR A PAGAR</t>
  </si>
  <si>
    <t>EFECTIVO Y EQUIVALENTES, E INVERSIONES TEMPORALES</t>
  </si>
  <si>
    <t>DETERIORO DE CARTERA</t>
  </si>
  <si>
    <t>CARTERA EN MONEDA EXTRANJERA</t>
  </si>
  <si>
    <t>MOVIMIENTO DE INVERSIONES EN SOCIEDADES</t>
  </si>
  <si>
    <t>PROPIEDADES, PLANTA Y EQUIPO</t>
  </si>
  <si>
    <t>DEPRECIACIÒN CONTABLE Y FISCAL</t>
  </si>
  <si>
    <t>VENTAS DE PROPIEDADES, PLANTA Y EQUIPO</t>
  </si>
  <si>
    <t xml:space="preserve">INGRESOS POR DIVIDENDOS Y PARTICIPACIONES </t>
  </si>
  <si>
    <t>CÁLCULO DE INTERESES PRESUNTIVOS</t>
  </si>
  <si>
    <t>DESCUENTO TRIBUTARIO POR IMPUESTOS PAGADOS EN EL EXTERIOR</t>
  </si>
  <si>
    <t>TRATAMIENTO FISCAL DE LOS GASTOS LABORALES</t>
  </si>
  <si>
    <t>DEDUCCIÓN POR INTERESES - SUBCAPITALIZACIÓN</t>
  </si>
  <si>
    <t>IMPUESTO DE INDUSTRIA Y COMERCIO</t>
  </si>
  <si>
    <t>DETALLE DE PAGOS EN EFECTIVO</t>
  </si>
  <si>
    <t>DEDUCCIÓN POR GASTOS EN EL EXTERIOR</t>
  </si>
  <si>
    <t>DEDUCCION POR ATENCIONES Y OBSEQUIOS</t>
  </si>
  <si>
    <t>COMPENSACIONES DE PÉRDIDAS FISCALES Y EXCESOS DE PRESUNTIVA</t>
  </si>
  <si>
    <t>CÁLCULO DEL ANTICIPO PARA EL AÑO SIGUIENTE</t>
  </si>
  <si>
    <t>IMPUESTO DIFERIDO</t>
  </si>
  <si>
    <t>RENTA POR COMPARACIÓN PATRIMONIAL</t>
  </si>
  <si>
    <t>CÁLCULO DE LOS DIVIDENDOS GRAVADOS Y NO GRAVADOS</t>
  </si>
  <si>
    <t>TABLA DE REAJUSTES FISCALES</t>
  </si>
  <si>
    <t>Año gravable 2016</t>
  </si>
  <si>
    <t>Año gravable 2017</t>
  </si>
  <si>
    <t>Año gravable 2018</t>
  </si>
  <si>
    <t>Año gravable 2019</t>
  </si>
  <si>
    <t>Año gravable 2020</t>
  </si>
  <si>
    <t>Año gravable 2021</t>
  </si>
  <si>
    <t>ANEXO 1</t>
  </si>
  <si>
    <t xml:space="preserve">SALDO </t>
  </si>
  <si>
    <t>AJUSTES Y RECLASIFICACIONES</t>
  </si>
  <si>
    <t>SALDO</t>
  </si>
  <si>
    <t>CONTABLE</t>
  </si>
  <si>
    <t>FISCALES</t>
  </si>
  <si>
    <t>RENTA</t>
  </si>
  <si>
    <t>RENGLON</t>
  </si>
  <si>
    <t xml:space="preserve"> 31-12-21</t>
  </si>
  <si>
    <t>DEBITO</t>
  </si>
  <si>
    <t>CREDITO</t>
  </si>
  <si>
    <t>FORMUL.</t>
  </si>
  <si>
    <t>ACTIVO</t>
  </si>
  <si>
    <t>Efectivo y equivalentes de efectivo</t>
  </si>
  <si>
    <t>Caja y Bancos - Moneda nacional</t>
  </si>
  <si>
    <t>Bancos en el exterior</t>
  </si>
  <si>
    <t>Inversiones e instrumentos financieros derivados</t>
  </si>
  <si>
    <t>Inversiones temporales</t>
  </si>
  <si>
    <t>Inversiones en instrumentos de patrimonio</t>
  </si>
  <si>
    <t>Medidos al valor razonable</t>
  </si>
  <si>
    <t>Medidos al costo - Sociedades nacionales</t>
  </si>
  <si>
    <t>Inversiones en asociadas - Nacionales</t>
  </si>
  <si>
    <t>Medidos al costo - Sociedades en el exterior</t>
  </si>
  <si>
    <t>Deterioro de inversiones</t>
  </si>
  <si>
    <t>Total inversiones</t>
  </si>
  <si>
    <t>Cuentas por cobrar</t>
  </si>
  <si>
    <t>Deudores - Clientes Nacionales</t>
  </si>
  <si>
    <t>Deudores - Clientes en el Exterior</t>
  </si>
  <si>
    <t>Menos: Deterioro de cartera</t>
  </si>
  <si>
    <t>Cuentas por cobrar socios y accionistas</t>
  </si>
  <si>
    <t>Anticipos de impuestos - Descto. Trib. IVA</t>
  </si>
  <si>
    <t>Retenciones por cobrar - Renta</t>
  </si>
  <si>
    <t>Autorretenciones por cobrar - Renta</t>
  </si>
  <si>
    <t>Retenciones practicadas en el exterior</t>
  </si>
  <si>
    <t>Inventarios</t>
  </si>
  <si>
    <t>Inventario de materias primas</t>
  </si>
  <si>
    <t>Inventario de productos terminados</t>
  </si>
  <si>
    <t>Menos: Ajuste v/r neto de realización (deterioro)</t>
  </si>
  <si>
    <t>Propiedad, planta y equipo</t>
  </si>
  <si>
    <t>Terrenos - Medidos al costo atribuido</t>
  </si>
  <si>
    <t>Edificaciones - Medidas al costo histórico</t>
  </si>
  <si>
    <t>Muebles y Enseres - Costo histórico</t>
  </si>
  <si>
    <t>Maquinaria y Equipo - Costo histórico</t>
  </si>
  <si>
    <t>Equipo de transporte - Costo histórico</t>
  </si>
  <si>
    <t>Equipo de cómputo - Costo histórico</t>
  </si>
  <si>
    <t>Depreciación Acumulada</t>
  </si>
  <si>
    <t>Otros activos</t>
  </si>
  <si>
    <t>Impuesto diferido por cobrar</t>
  </si>
  <si>
    <t>TOTAL ACTIVO / PATRIMONIO BRUTO</t>
  </si>
  <si>
    <t>PASIVO</t>
  </si>
  <si>
    <t xml:space="preserve"> </t>
  </si>
  <si>
    <t>Obligaciones Financieras</t>
  </si>
  <si>
    <t>Cuentas por pagar a accionistas</t>
  </si>
  <si>
    <t>Proveedores nacionales</t>
  </si>
  <si>
    <t>Prestaciones sociales consolidadas</t>
  </si>
  <si>
    <t>Impuestos por Pagar - Renta</t>
  </si>
  <si>
    <t>Retenciones por pagar - Renta</t>
  </si>
  <si>
    <t>Autorretenciones por pagar - Renta</t>
  </si>
  <si>
    <t>Retenciones por pagar - ICA</t>
  </si>
  <si>
    <t>Impuesto de Industria y Comercio por pagar</t>
  </si>
  <si>
    <t>Costos y gastos por pagar</t>
  </si>
  <si>
    <t>Impuesto diferido por pagar</t>
  </si>
  <si>
    <t>TOTAL PASIVO</t>
  </si>
  <si>
    <t>TOTAL PATRIMONIO / PATRIMONIO LIQUIDO</t>
  </si>
  <si>
    <t>ANEXO 2</t>
  </si>
  <si>
    <t>CALCULO DE LA RENTA GRAVABLE Y LAS GANANCIAS OCASIONALES</t>
  </si>
  <si>
    <t>REN-</t>
  </si>
  <si>
    <t>PARCIAL</t>
  </si>
  <si>
    <t>GLÓN</t>
  </si>
  <si>
    <t>FORMUL</t>
  </si>
  <si>
    <t>Ingresos brutos de actividades ordinarias</t>
  </si>
  <si>
    <t>Ventas nacionales</t>
  </si>
  <si>
    <t>Exportaciones</t>
  </si>
  <si>
    <t>Prestación de servicios</t>
  </si>
  <si>
    <t>Servicios en el exterior</t>
  </si>
  <si>
    <t>Subtotal</t>
  </si>
  <si>
    <t>Ingresos Financieros</t>
  </si>
  <si>
    <t>Intereses</t>
  </si>
  <si>
    <t>Diferencia en cambio efectivo y equivalentes</t>
  </si>
  <si>
    <t>Diferencia en cambio sobre cuentas por cobrar</t>
  </si>
  <si>
    <t>Diferencia en cambio acciones y aportes</t>
  </si>
  <si>
    <t>Intereses presuntivos</t>
  </si>
  <si>
    <t>Dividendos y participaciones</t>
  </si>
  <si>
    <t>Dividendos y particip. no constitutivos de renta</t>
  </si>
  <si>
    <t>Dividendos y particip. de entidades no residentes</t>
  </si>
  <si>
    <t>Dividendos y p. gravados de sociedades nales</t>
  </si>
  <si>
    <t>Otros Ingresos</t>
  </si>
  <si>
    <t>Utilidad en venta de acciones</t>
  </si>
  <si>
    <t>Utilidad en venta de propiedad, planta y equipo</t>
  </si>
  <si>
    <t>Ingreso por método de participación</t>
  </si>
  <si>
    <t>Recuperación de provisiones</t>
  </si>
  <si>
    <t>Ajuste al valor razonable de inversiones</t>
  </si>
  <si>
    <t>Ingresos diversos - Auxilios del Gobierno</t>
  </si>
  <si>
    <t>TOTAL INGRESOS BRUTOS</t>
  </si>
  <si>
    <t>Devoluciones, rebajas y descuentos en ventas</t>
  </si>
  <si>
    <t>Ingresos no Constitutivos de Renta ni G.O.</t>
  </si>
  <si>
    <t>Dividendos</t>
  </si>
  <si>
    <t>Utilidad en venta de inversiones</t>
  </si>
  <si>
    <t>Subtotal Ingresos no Constitutivos de Renta</t>
  </si>
  <si>
    <t>TOTAL INGRESOS NETOS</t>
  </si>
  <si>
    <t>Costos</t>
  </si>
  <si>
    <t>Costo de ventas</t>
  </si>
  <si>
    <t>Deterioro de inventarios no fiscal</t>
  </si>
  <si>
    <t>Pérdidas de inventarios en exceso del 3%</t>
  </si>
  <si>
    <t>Pagos a personas naturales sin seguridad social</t>
  </si>
  <si>
    <t>Materias primas pagadas en efectivo</t>
  </si>
  <si>
    <t>Total costo de ventas</t>
  </si>
  <si>
    <t>Costo de acciones vendidas</t>
  </si>
  <si>
    <t>Costo de activos fijos vendidos</t>
  </si>
  <si>
    <t>TOTAL COSTOS</t>
  </si>
  <si>
    <t>Gastos de Administración</t>
  </si>
  <si>
    <t>Gastos de personal</t>
  </si>
  <si>
    <t>Aportes parafiscales y seguridad social</t>
  </si>
  <si>
    <t>Honorarios</t>
  </si>
  <si>
    <t>Comisiones</t>
  </si>
  <si>
    <t>Impuesto de Industria y comercio y avisos</t>
  </si>
  <si>
    <t>Gravamen a los movimientos financieros</t>
  </si>
  <si>
    <t>Impuesto de vehículos</t>
  </si>
  <si>
    <t>Impuesto de alumbrado público</t>
  </si>
  <si>
    <t>Arrendamientos</t>
  </si>
  <si>
    <t>Servicios públicos</t>
  </si>
  <si>
    <t>Seguros</t>
  </si>
  <si>
    <t>Mantenimiento y reparaciones</t>
  </si>
  <si>
    <t>Depreciaciones</t>
  </si>
  <si>
    <t>Gastos de viaje</t>
  </si>
  <si>
    <t>Asistencia técnica</t>
  </si>
  <si>
    <t>Gastos en el exterior</t>
  </si>
  <si>
    <t>Otros Diversos</t>
  </si>
  <si>
    <t>Deterioro de cartera</t>
  </si>
  <si>
    <t>Subtotal gastos de administración</t>
  </si>
  <si>
    <t>Gastos Financieros</t>
  </si>
  <si>
    <t>Gasto financiero - Ajuste al valor presente</t>
  </si>
  <si>
    <t>Diferencia en cambio instrumentos financieros</t>
  </si>
  <si>
    <t>Diferencia en cambio por otros conceptos</t>
  </si>
  <si>
    <t>Subtotal gastos financieros</t>
  </si>
  <si>
    <t>Otros Gastos y Deducciones</t>
  </si>
  <si>
    <t xml:space="preserve">Pérdida en venta de activos fijos </t>
  </si>
  <si>
    <t>Pérdida en venta de inversiones</t>
  </si>
  <si>
    <t>Gastos de ejercicios anteriores</t>
  </si>
  <si>
    <t>Multas, sanciones y litigios</t>
  </si>
  <si>
    <t>Donaciones</t>
  </si>
  <si>
    <t>Subtotal otros gastos y deducciones</t>
  </si>
  <si>
    <t>Impuesto de Renta</t>
  </si>
  <si>
    <t>Impuesto de Renta Corriente</t>
  </si>
  <si>
    <t>Impuesto diferido activo</t>
  </si>
  <si>
    <t>Impuesto diferido pasivo</t>
  </si>
  <si>
    <t>Subtotal Impuesto de Renta</t>
  </si>
  <si>
    <t>Total costos y gastos deducibles (62 al 66)</t>
  </si>
  <si>
    <t>Renta por recuperación de deducciones</t>
  </si>
  <si>
    <t>Renta pasiva ECE sin residencia fiscal en Colombia</t>
  </si>
  <si>
    <t>RENTA LIQUIDA ORDINARIA DEL EJERCICIO</t>
  </si>
  <si>
    <t>Pérdida líquida del ejercicio</t>
  </si>
  <si>
    <t>Compensaciones</t>
  </si>
  <si>
    <t>Pérdidas fiscales</t>
  </si>
  <si>
    <t>Exceso de renta presuntiva sobre ordinaria</t>
  </si>
  <si>
    <t>Renta líquida</t>
  </si>
  <si>
    <t>Renta presuntiva</t>
  </si>
  <si>
    <t>Renta exenta</t>
  </si>
  <si>
    <t>Rentas gravables</t>
  </si>
  <si>
    <t>RENTA LIQUIDA GRAVABLE</t>
  </si>
  <si>
    <t>Ingresos por ganancias ocasionales</t>
  </si>
  <si>
    <t>Precio de venta de inversiones en sociedades</t>
  </si>
  <si>
    <t>Precio de venta de propiedades, planta y equipo</t>
  </si>
  <si>
    <t>Costos por ganancias ocasionales</t>
  </si>
  <si>
    <t>Costo de inversiones vendidas</t>
  </si>
  <si>
    <t>Costo de propiedades, planta y equipo</t>
  </si>
  <si>
    <t>Ganancias ocasionales no gravadas y exentas</t>
  </si>
  <si>
    <t>GANANCIAS OCASIONALES GRAVABLES</t>
  </si>
  <si>
    <t>ANEXO 3</t>
  </si>
  <si>
    <t>VALOR</t>
  </si>
  <si>
    <t>Renta líquida gravable</t>
  </si>
  <si>
    <t>Ganancias ocasionales gravables</t>
  </si>
  <si>
    <t>Impuesto sobre la renta líquida gravable (31%)</t>
  </si>
  <si>
    <t>Total impuesto sobre las rentas líquidas gravables</t>
  </si>
  <si>
    <t>Menos descuentos tributarios:</t>
  </si>
  <si>
    <t xml:space="preserve">     Por IVA en compra de AFRP (Dec. 1089 de 2020)</t>
  </si>
  <si>
    <t xml:space="preserve">     Impuestos pagados en el exterior</t>
  </si>
  <si>
    <t xml:space="preserve">     Por Impuesto de Industria y Comercio</t>
  </si>
  <si>
    <t xml:space="preserve">     Por donaciones</t>
  </si>
  <si>
    <t>Impuesto neto de renta</t>
  </si>
  <si>
    <t>Impuesto de ganancias ocasionales</t>
  </si>
  <si>
    <t>Descuento por impuestos pagados en el exterior por G O</t>
  </si>
  <si>
    <t>TOTAL IMPUESTO A CARGO</t>
  </si>
  <si>
    <t>Inversión obras por impuestos hasta 50% de casilla 97</t>
  </si>
  <si>
    <t>Descuento efectivo inversión obras por impuestos</t>
  </si>
  <si>
    <t>Crédito fiscal Artículo 256-1 E.T.</t>
  </si>
  <si>
    <t>Menos: Anticipo renta liquidado año gravable anterior</t>
  </si>
  <si>
    <t>Saldo a favor año anterior sin solicitud de devolución o comp.</t>
  </si>
  <si>
    <t>Autorretenciones</t>
  </si>
  <si>
    <t>Otras retenciones</t>
  </si>
  <si>
    <t>Total retenciones año gravable a declarar</t>
  </si>
  <si>
    <t>Más: Anticipo renta para el año gravable siguiente</t>
  </si>
  <si>
    <t>Menos: Anticipo sobretasa instituc fras año gravable anterior</t>
  </si>
  <si>
    <t>Sobretasa instituciones financieras</t>
  </si>
  <si>
    <t>Más: Anticipo sobretasa instituc fras año gravable siguiente</t>
  </si>
  <si>
    <t>SALDO A PAGAR POR IMPUESTO</t>
  </si>
  <si>
    <t>Más: Sanciones</t>
  </si>
  <si>
    <t>TOTAL SALDO A PAGAR</t>
  </si>
  <si>
    <t>TOTAL SALDO A FAVOR</t>
  </si>
  <si>
    <t>Análisis del beneficio de auditoría:</t>
  </si>
  <si>
    <t>Impuesto neto de renta del año actual</t>
  </si>
  <si>
    <t>Impuesto neto de renta del año anterior</t>
  </si>
  <si>
    <t>Aumento</t>
  </si>
  <si>
    <t>La declaración quedará en firme en:</t>
  </si>
  <si>
    <t>ANEXO 4</t>
  </si>
  <si>
    <t>TRM DIC. 31:</t>
  </si>
  <si>
    <t>TASA DE</t>
  </si>
  <si>
    <t>DIF. EN</t>
  </si>
  <si>
    <t>CAMBIO</t>
  </si>
  <si>
    <t>INICIAL</t>
  </si>
  <si>
    <t>FISCAL</t>
  </si>
  <si>
    <t>USD</t>
  </si>
  <si>
    <t>PESOS</t>
  </si>
  <si>
    <t>EFECTIVO Y EQUIVALENTES</t>
  </si>
  <si>
    <t>Cuenta bancaria en dólares:</t>
  </si>
  <si>
    <t>Nov 23: Consignación</t>
  </si>
  <si>
    <t>Nov 29: Pago a un proveedor</t>
  </si>
  <si>
    <t>Dic. 1: Pago a un proveedor</t>
  </si>
  <si>
    <t>Dic. 9: Consignación</t>
  </si>
  <si>
    <t>Dic. 15: Pago a un proveedor</t>
  </si>
  <si>
    <t>Saldo a Dic. 31</t>
  </si>
  <si>
    <t>Discriminación del saldo:</t>
  </si>
  <si>
    <t>Consignación de Nov 23</t>
  </si>
  <si>
    <t>Consignación de Dic. 9</t>
  </si>
  <si>
    <t>TOTAL DIF. EN CAMBIO</t>
  </si>
  <si>
    <t>SALDOS A DIC. 31</t>
  </si>
  <si>
    <t>INSTRUMENTOS FINANCIEROS</t>
  </si>
  <si>
    <t>CDT en dólares</t>
  </si>
  <si>
    <t>ANEXO 5</t>
  </si>
  <si>
    <t>DETERIORO DE CARTERA DE DUDOSO RECAUDO</t>
  </si>
  <si>
    <t>A.</t>
  </si>
  <si>
    <t>CÁLCULO DEL DETERIORO FISCAL DE CARTERA</t>
  </si>
  <si>
    <t>MÉTODO</t>
  </si>
  <si>
    <t>CARTERA</t>
  </si>
  <si>
    <t>%</t>
  </si>
  <si>
    <t>GENERAL</t>
  </si>
  <si>
    <t>INDIVIDUAL</t>
  </si>
  <si>
    <t>ANTIGÜEDAD DE CARTERA</t>
  </si>
  <si>
    <t>SIN VENCER</t>
  </si>
  <si>
    <t>ENTRE 0 Y 90 DIAS</t>
  </si>
  <si>
    <t>ENTRE 91 Y 180 DIAS</t>
  </si>
  <si>
    <t>ENTRE 181 Y 360 DIAS</t>
  </si>
  <si>
    <t>ENTRE 361 Y 720 DIAS</t>
  </si>
  <si>
    <t>ENTRE 721 Y 1.080 DIAS</t>
  </si>
  <si>
    <t>TOTAL</t>
  </si>
  <si>
    <t>B.</t>
  </si>
  <si>
    <t>DETERMINACIÓN DEL DETERIORO DE CARTERA</t>
  </si>
  <si>
    <t>DIFERENCIA</t>
  </si>
  <si>
    <t>SALDO A 31-12-20</t>
  </si>
  <si>
    <t>(-) CASTIGOS SOPORTADOS</t>
  </si>
  <si>
    <t>SALDO ANTES DE AJUSTE</t>
  </si>
  <si>
    <t>GASTO DEL AÑO</t>
  </si>
  <si>
    <t>SALDO A 31-12-21</t>
  </si>
  <si>
    <t>ANEXO 6</t>
  </si>
  <si>
    <t>TRM</t>
  </si>
  <si>
    <t>No.</t>
  </si>
  <si>
    <t>FECHA</t>
  </si>
  <si>
    <t>DEL DIA</t>
  </si>
  <si>
    <t>FACTURA</t>
  </si>
  <si>
    <t>TOTAL CARTERA</t>
  </si>
  <si>
    <t>ANEXO 7</t>
  </si>
  <si>
    <t>INVERSIONES EN SOCIEDADES</t>
  </si>
  <si>
    <t>DETALLE CONTABLE</t>
  </si>
  <si>
    <t>DETALLE FISCAL</t>
  </si>
  <si>
    <t>NOMBRE DE LA INVERSION</t>
  </si>
  <si>
    <t>CANT.</t>
  </si>
  <si>
    <t>SALDO AL</t>
  </si>
  <si>
    <t>MOVIMIENTOS</t>
  </si>
  <si>
    <t>COSTO FISCAL</t>
  </si>
  <si>
    <t>REAJUSTES</t>
  </si>
  <si>
    <t xml:space="preserve"> 31-12-20</t>
  </si>
  <si>
    <t>Y AJUSTES</t>
  </si>
  <si>
    <t>BANCO DAVIVIENDA S.A.</t>
  </si>
  <si>
    <t>Poseídas todo el año</t>
  </si>
  <si>
    <t>Dividendos en acciones - Marzo</t>
  </si>
  <si>
    <t>Ajuste al vr razonable - Iniciales</t>
  </si>
  <si>
    <t>Ajuste al vr razonable - Recibidas</t>
  </si>
  <si>
    <t>LABORATORIO CENTRAL S.A.S.</t>
  </si>
  <si>
    <t>Vendidas en Junio</t>
  </si>
  <si>
    <t>Adquiridas en Diciembre</t>
  </si>
  <si>
    <t>Deterioro</t>
  </si>
  <si>
    <t>DISTRIBUCIONES ANDINAS S.A.S.</t>
  </si>
  <si>
    <t>Poseídas todo el año - Histórico</t>
  </si>
  <si>
    <t>Utilidades por M. de Participación</t>
  </si>
  <si>
    <t>Distribución de dividendos</t>
  </si>
  <si>
    <t>Superávit método de participación</t>
  </si>
  <si>
    <t>SOCIEDAD ABC Ltd.</t>
  </si>
  <si>
    <t>Costo de compra Sept. 10 de 2018</t>
  </si>
  <si>
    <t>Diferencia en cambio 2018 a 2020</t>
  </si>
  <si>
    <t>Diferencia en cambio 2021</t>
  </si>
  <si>
    <t>Costo a Dic. 31</t>
  </si>
  <si>
    <t>TOTALES</t>
  </si>
  <si>
    <t>VENTA DE ACCIONES - LABORATORIO CENTRAL S.A.S.</t>
  </si>
  <si>
    <t>PRECIO DE VENTA</t>
  </si>
  <si>
    <t xml:space="preserve"> (*)</t>
  </si>
  <si>
    <t>COSTO DE VENTA</t>
  </si>
  <si>
    <t>UTILIDAD / (PERDIDA)</t>
  </si>
  <si>
    <r>
      <rPr>
        <b/>
        <sz val="9"/>
        <color rgb="FFFF0000"/>
        <rFont val="Arial"/>
        <family val="2"/>
      </rPr>
      <t>(*)</t>
    </r>
    <r>
      <rPr>
        <sz val="9"/>
        <color theme="1"/>
        <rFont val="Arial"/>
        <family val="2"/>
      </rPr>
      <t xml:space="preserve"> Valor mínimo de venta: El valor intrínseco de $50 más un 30% = $65. (E.T. Art. 90).</t>
    </r>
  </si>
  <si>
    <t xml:space="preserve">      Esta venta se clasifica como ganancia ocasional, porque la inversión se tuvo más</t>
  </si>
  <si>
    <t xml:space="preserve">     de dos años (E.T. Art. 300).</t>
  </si>
  <si>
    <t>ANEXO 8</t>
  </si>
  <si>
    <t>ACTIVOS - CONTABLE</t>
  </si>
  <si>
    <t>ACTIVOS - FISCAL</t>
  </si>
  <si>
    <t>TIPO DE ACTIVO</t>
  </si>
  <si>
    <t>COSTO</t>
  </si>
  <si>
    <t>VALOR A</t>
  </si>
  <si>
    <t>ADICIONES</t>
  </si>
  <si>
    <t>HISTÓRICO</t>
  </si>
  <si>
    <t>(RETIROS)</t>
  </si>
  <si>
    <t>TERRENOS</t>
  </si>
  <si>
    <t>Vendido en Noviembre</t>
  </si>
  <si>
    <t>Poseído todo el año</t>
  </si>
  <si>
    <t>TOTAL TERRENOS</t>
  </si>
  <si>
    <t>EDIFICACIONES</t>
  </si>
  <si>
    <t>Poseído desde antes de 2016</t>
  </si>
  <si>
    <t>Adquirido en Agosto 2020</t>
  </si>
  <si>
    <t>TOTAL EDIFICACIONES</t>
  </si>
  <si>
    <t>MUEBLES Y ENSERES</t>
  </si>
  <si>
    <t>MAQUINARIA Y EQUIPO</t>
  </si>
  <si>
    <t>Poseídos todo el año</t>
  </si>
  <si>
    <t>Vendida en Octubre</t>
  </si>
  <si>
    <t>Adquirida en Mayo</t>
  </si>
  <si>
    <t>TOTAL MAQUINARIA Y EQUIPO</t>
  </si>
  <si>
    <t>VEHICULOS</t>
  </si>
  <si>
    <t>Adquirido en Abril</t>
  </si>
  <si>
    <t>TOTAL VEHÍCULOS</t>
  </si>
  <si>
    <t>EQUIPO DE COMPUTO</t>
  </si>
  <si>
    <t>Obsoletos en Enero</t>
  </si>
  <si>
    <t>TOTAL EQUIPO DE COMPUTO</t>
  </si>
  <si>
    <t>TOTALES P P y Eq.</t>
  </si>
  <si>
    <t>ANEXO 9</t>
  </si>
  <si>
    <t>DEPRECIACIÒN</t>
  </si>
  <si>
    <t>DEPRECIACION - CONTABLE</t>
  </si>
  <si>
    <t>DEPRECIACION - FISCAL</t>
  </si>
  <si>
    <t>BASE DE</t>
  </si>
  <si>
    <t>GASTO DEL</t>
  </si>
  <si>
    <t>DEDUCCIÓN</t>
  </si>
  <si>
    <t>DEPREC.</t>
  </si>
  <si>
    <t>AÑO</t>
  </si>
  <si>
    <t>RETIROS</t>
  </si>
  <si>
    <t>EDIFICACIONES (70 años)</t>
  </si>
  <si>
    <t>MUEBLES Y ENSERES (10 años)</t>
  </si>
  <si>
    <t>MAQUINARIA Y EQ. (15 años)</t>
  </si>
  <si>
    <t>VEHICULOS (8 años)</t>
  </si>
  <si>
    <t>EQUIPO DE COMPUTO (5 años)</t>
  </si>
  <si>
    <t xml:space="preserve">  </t>
  </si>
  <si>
    <t>ANEXO 10</t>
  </si>
  <si>
    <t>GANANCIA OCASIONAL</t>
  </si>
  <si>
    <t>UTILIDAD</t>
  </si>
  <si>
    <t>RECUPERA-</t>
  </si>
  <si>
    <t>GANANCIA</t>
  </si>
  <si>
    <t>DESCRIPCION</t>
  </si>
  <si>
    <t>FECHA DE</t>
  </si>
  <si>
    <t>(PÉRIDA)</t>
  </si>
  <si>
    <t>PRECIO</t>
  </si>
  <si>
    <t>(PERDIDA)</t>
  </si>
  <si>
    <t>CIÓN DE</t>
  </si>
  <si>
    <t>NOTA</t>
  </si>
  <si>
    <t>VENTA</t>
  </si>
  <si>
    <t>COMPRA</t>
  </si>
  <si>
    <t>EN LIBROS</t>
  </si>
  <si>
    <t>DE VENTA</t>
  </si>
  <si>
    <t>DEDUCCIONES</t>
  </si>
  <si>
    <t>OCASIONAL</t>
  </si>
  <si>
    <t>PROPIEDADES, PLANTA Y EQUIPO:</t>
  </si>
  <si>
    <t>TERRENO</t>
  </si>
  <si>
    <t>Noviembre</t>
  </si>
  <si>
    <t>Marzo 2016</t>
  </si>
  <si>
    <t>(1)</t>
  </si>
  <si>
    <t>MAQUINA</t>
  </si>
  <si>
    <t>Octubre</t>
  </si>
  <si>
    <t>Dicbre 2015</t>
  </si>
  <si>
    <t>(2)</t>
  </si>
  <si>
    <r>
      <rPr>
        <b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 En la enajenación de bienes raíces no se acepta un precio inferior al costo, al avalúo catastral ni al autoavalúo.</t>
    </r>
  </si>
  <si>
    <t xml:space="preserve">       Por lo tanto, no es deducible la pérdida en venta de estos bienes. (Artículo 90 del E.T.)</t>
  </si>
  <si>
    <t xml:space="preserve">       El ingreso obtenido por la enajenación de inmuebles, en casos de expropiación por vía administrativa, no constituye</t>
  </si>
  <si>
    <t xml:space="preserve">       renta gravable ni ganancia ocasional, siempre que la negociación se realice por la vía de la enajenación voluntaria</t>
  </si>
  <si>
    <t xml:space="preserve">       (Ley 388 de 1997 Art. 67 Parágrafo 2 / Oficio DIAN 021714 de 2015).</t>
  </si>
  <si>
    <r>
      <rPr>
        <b/>
        <sz val="9"/>
        <color theme="1"/>
        <rFont val="Arial"/>
        <family val="2"/>
      </rPr>
      <t>(2)</t>
    </r>
    <r>
      <rPr>
        <sz val="9"/>
        <color theme="1"/>
        <rFont val="Arial"/>
        <family val="2"/>
      </rPr>
      <t xml:space="preserve"> Precio de venta</t>
    </r>
  </si>
  <si>
    <t xml:space="preserve">      Menos: Costo fiscal al momento de la venta:</t>
  </si>
  <si>
    <t>Costo reajustado</t>
  </si>
  <si>
    <t>Depreciación acumulada</t>
  </si>
  <si>
    <t xml:space="preserve">      Utilidad (pérdida) en la venta</t>
  </si>
  <si>
    <t xml:space="preserve">      Menos: Recuperación de deducciones (E.T. Arts. 195 y 196)</t>
  </si>
  <si>
    <t xml:space="preserve">      Ganancia ocasional neta</t>
  </si>
  <si>
    <t>ANEXO 11</t>
  </si>
  <si>
    <t>INGRESOS POR DIVIDENDOS Y PARTICIPACIONES</t>
  </si>
  <si>
    <t>INGRESO</t>
  </si>
  <si>
    <t>NO CONST.</t>
  </si>
  <si>
    <t>RET. FTE.</t>
  </si>
  <si>
    <t>SOCIEDAD</t>
  </si>
  <si>
    <t>DIVIDENDOS</t>
  </si>
  <si>
    <t>GRAVADOS</t>
  </si>
  <si>
    <t>DE RENTA</t>
  </si>
  <si>
    <t>Distribución de utilidades en acciones</t>
  </si>
  <si>
    <t>Dividendos en efectivo - No const.  Renta</t>
  </si>
  <si>
    <t>Dividendos en efectivo - Gravados</t>
  </si>
  <si>
    <t>Distribución en efectivo (M. Participación)</t>
  </si>
  <si>
    <t>TOTAL DIVIDENDOS</t>
  </si>
  <si>
    <t>ANEXO 12</t>
  </si>
  <si>
    <t>NOMBRE ACCIONISTA</t>
  </si>
  <si>
    <t>AUMENTOS</t>
  </si>
  <si>
    <t>TASA (%)</t>
  </si>
  <si>
    <t>INTERÉS</t>
  </si>
  <si>
    <t>(ABONOS)</t>
  </si>
  <si>
    <t>PRESUNTO</t>
  </si>
  <si>
    <t>JAVIER MARTINEZ</t>
  </si>
  <si>
    <t>Saldo anterior</t>
  </si>
  <si>
    <t>TOTAL PRÉSTAMOS</t>
  </si>
  <si>
    <t>Cálculo del valor presente</t>
  </si>
  <si>
    <t>Tasa de interés anual</t>
  </si>
  <si>
    <t>Plazo</t>
  </si>
  <si>
    <t>2 años</t>
  </si>
  <si>
    <t>Valor presente</t>
  </si>
  <si>
    <t>Gasto - Interés implícito</t>
  </si>
  <si>
    <t>El artículo 35 del E.T. determina que los préstamos en dinero otorgados por las sociedades a los</t>
  </si>
  <si>
    <t>socios, generan un interés presuntivo. De acuerdo con el Decreto 455 de 2021, artículo 1, para</t>
  </si>
  <si>
    <t>el año 2021 el rendimiento presuntivo es del</t>
  </si>
  <si>
    <t>ANEXO 13</t>
  </si>
  <si>
    <t>RETENCIÓN</t>
  </si>
  <si>
    <t>Ingresos de fuente extranjera</t>
  </si>
  <si>
    <t>Menos: Costos y deducciones</t>
  </si>
  <si>
    <t>Renta obtenida en el exterior</t>
  </si>
  <si>
    <t>Impuesto en Colombia sobre estas rentas</t>
  </si>
  <si>
    <t>Descuento tributario procedente</t>
  </si>
  <si>
    <t>ANEXO 14</t>
  </si>
  <si>
    <t>GASTOS</t>
  </si>
  <si>
    <t>DE PERSONAL</t>
  </si>
  <si>
    <t>APORTES</t>
  </si>
  <si>
    <t>VALOR GASTO CONTABLE</t>
  </si>
  <si>
    <t>MENOS: GASTOS NO DEDUCIBLES:</t>
  </si>
  <si>
    <t>Auxilios extralegales sin retención en la fuente</t>
  </si>
  <si>
    <t>Pagos a trabajadores con ingresos de más de 10</t>
  </si>
  <si>
    <t xml:space="preserve">     salarios mínimos, sin los aportes respectivos</t>
  </si>
  <si>
    <t>MÁS: DEDUCCIONES ADICIONALES</t>
  </si>
  <si>
    <t>Deducción adicional por contratación de discapacitados</t>
  </si>
  <si>
    <t>(3)</t>
  </si>
  <si>
    <t>Deducción adicional por contratar menores de 28 años</t>
  </si>
  <si>
    <t>(4)</t>
  </si>
  <si>
    <t>Aportes adicionales de abril y mayo de 2020</t>
  </si>
  <si>
    <t>(5)</t>
  </si>
  <si>
    <t>VALOR DEDUCCIÓN FISCAL</t>
  </si>
  <si>
    <r>
      <rPr>
        <sz val="9"/>
        <color theme="1"/>
        <rFont val="Arial"/>
        <family val="2"/>
      </rPr>
      <t xml:space="preserve"> </t>
    </r>
    <r>
      <rPr>
        <sz val="9"/>
        <color rgb="FFFF0000"/>
        <rFont val="Arial"/>
        <family val="2"/>
      </rPr>
      <t xml:space="preserve"> </t>
    </r>
    <r>
      <rPr>
        <b/>
        <sz val="9"/>
        <color rgb="FFFF0000"/>
        <rFont val="Arial"/>
        <family val="2"/>
      </rPr>
      <t>(1)</t>
    </r>
    <r>
      <rPr>
        <sz val="9"/>
        <color theme="1"/>
        <rFont val="Arial"/>
        <family val="2"/>
      </rPr>
      <t xml:space="preserve">  E.T. Artículo 87-1.</t>
    </r>
  </si>
  <si>
    <r>
      <rPr>
        <sz val="9"/>
        <color theme="1"/>
        <rFont val="Arial"/>
        <family val="2"/>
      </rPr>
      <t xml:space="preserve">  </t>
    </r>
    <r>
      <rPr>
        <b/>
        <sz val="9"/>
        <color rgb="FFFF0000"/>
        <rFont val="Arial"/>
        <family val="2"/>
      </rPr>
      <t>(2)</t>
    </r>
    <r>
      <rPr>
        <sz val="9"/>
        <color theme="1"/>
        <rFont val="Arial"/>
        <family val="2"/>
      </rPr>
      <t xml:space="preserve">  E.T. Artículos 108 y 664. Solución: Pagar los aportes adeudados antes de presentar</t>
    </r>
  </si>
  <si>
    <t xml:space="preserve">         la declaración de renta.</t>
  </si>
  <si>
    <r>
      <rPr>
        <sz val="9"/>
        <color theme="1"/>
        <rFont val="Arial"/>
        <family val="2"/>
      </rPr>
      <t xml:space="preserve">  </t>
    </r>
    <r>
      <rPr>
        <b/>
        <sz val="9"/>
        <color rgb="FFFF0000"/>
        <rFont val="Arial"/>
        <family val="2"/>
      </rPr>
      <t>(3)</t>
    </r>
    <r>
      <rPr>
        <sz val="9"/>
        <color theme="1"/>
        <rFont val="Arial"/>
        <family val="2"/>
      </rPr>
      <t xml:space="preserve">  Ley 361 de 1997 Art. 31: Deducción del 200% del valor de los salarios y prestaciones</t>
    </r>
  </si>
  <si>
    <t xml:space="preserve">         sociales sociales pagados a trabajadores con limitación no inferior al 25%</t>
  </si>
  <si>
    <r>
      <rPr>
        <sz val="9"/>
        <color theme="1"/>
        <rFont val="Arial"/>
        <family val="2"/>
      </rPr>
      <t xml:space="preserve"> </t>
    </r>
    <r>
      <rPr>
        <sz val="9"/>
        <color rgb="FFFF0000"/>
        <rFont val="Arial"/>
        <family val="2"/>
      </rPr>
      <t xml:space="preserve"> </t>
    </r>
    <r>
      <rPr>
        <b/>
        <sz val="9"/>
        <color rgb="FFFF0000"/>
        <rFont val="Arial"/>
        <family val="2"/>
      </rPr>
      <t>(4)</t>
    </r>
    <r>
      <rPr>
        <sz val="9"/>
        <color theme="1"/>
        <rFont val="Arial"/>
        <family val="2"/>
      </rPr>
      <t xml:space="preserve">  E.T. Artículo 108-5: Deducción del 120%</t>
    </r>
  </si>
  <si>
    <r>
      <rPr>
        <sz val="9"/>
        <color theme="1"/>
        <rFont val="Arial"/>
        <family val="2"/>
      </rPr>
      <t xml:space="preserve"> </t>
    </r>
    <r>
      <rPr>
        <sz val="9"/>
        <color rgb="FFFF0000"/>
        <rFont val="Arial"/>
        <family val="2"/>
      </rPr>
      <t xml:space="preserve"> </t>
    </r>
    <r>
      <rPr>
        <b/>
        <sz val="9"/>
        <color rgb="FFFF0000"/>
        <rFont val="Arial"/>
        <family val="2"/>
      </rPr>
      <t>(5)</t>
    </r>
    <r>
      <rPr>
        <sz val="9"/>
        <color theme="1"/>
        <rFont val="Arial"/>
        <family val="2"/>
      </rPr>
      <t xml:space="preserve">  Decreto Legislativo 558 de 2020 / Decreto 376 de abril 9 de 2021.</t>
    </r>
  </si>
  <si>
    <t>ANEXO 15</t>
  </si>
  <si>
    <t>ACREEDOR</t>
  </si>
  <si>
    <t>FECHA INICIAL</t>
  </si>
  <si>
    <t>FECHA FINAL</t>
  </si>
  <si>
    <t>V/R CRÉDITO (BASE)</t>
  </si>
  <si>
    <t>VALOR INTERESES</t>
  </si>
  <si>
    <t>DÍAS DE PERMA-NENCIA</t>
  </si>
  <si>
    <t>DEUDA PONDERADA</t>
  </si>
  <si>
    <t>Entidades financieras:</t>
  </si>
  <si>
    <r>
      <rPr>
        <sz val="9"/>
        <color theme="1"/>
        <rFont val="Arial"/>
        <family val="2"/>
      </rPr>
      <t xml:space="preserve">Banco de Occidente  </t>
    </r>
    <r>
      <rPr>
        <b/>
        <sz val="9"/>
        <color rgb="FFFF0000"/>
        <rFont val="Arial"/>
        <family val="2"/>
      </rPr>
      <t>(1)</t>
    </r>
  </si>
  <si>
    <t>Ene 1</t>
  </si>
  <si>
    <t>Abr 15</t>
  </si>
  <si>
    <t>Abr 16</t>
  </si>
  <si>
    <t>Nov 3</t>
  </si>
  <si>
    <r>
      <rPr>
        <sz val="9"/>
        <color theme="1"/>
        <rFont val="Arial"/>
        <family val="2"/>
      </rPr>
      <t xml:space="preserve">Banco Davivienda  </t>
    </r>
    <r>
      <rPr>
        <b/>
        <sz val="9"/>
        <color rgb="FFFF0000"/>
        <rFont val="Arial"/>
        <family val="2"/>
      </rPr>
      <t>(2)</t>
    </r>
  </si>
  <si>
    <t>Oct 15</t>
  </si>
  <si>
    <t>Dic 31</t>
  </si>
  <si>
    <r>
      <rPr>
        <sz val="9"/>
        <color theme="1"/>
        <rFont val="Arial"/>
        <family val="2"/>
      </rPr>
      <t xml:space="preserve">Bancolombia  </t>
    </r>
    <r>
      <rPr>
        <b/>
        <sz val="9"/>
        <color rgb="FFFF0000"/>
        <rFont val="Arial"/>
        <family val="2"/>
      </rPr>
      <t>(2)</t>
    </r>
  </si>
  <si>
    <t>Mar 20</t>
  </si>
  <si>
    <t>Jul 25</t>
  </si>
  <si>
    <t>Préstamos de accionistas:</t>
  </si>
  <si>
    <r>
      <rPr>
        <sz val="9"/>
        <color theme="1"/>
        <rFont val="Arial"/>
        <family val="2"/>
      </rPr>
      <t xml:space="preserve">Inversiones El Rubí  </t>
    </r>
    <r>
      <rPr>
        <b/>
        <sz val="9"/>
        <color rgb="FFFF0000"/>
        <rFont val="Arial"/>
        <family val="2"/>
      </rPr>
      <t>(1)</t>
    </r>
  </si>
  <si>
    <t>Ago 9</t>
  </si>
  <si>
    <t>Dic 20</t>
  </si>
  <si>
    <t>Dic 19</t>
  </si>
  <si>
    <t>Dic 29</t>
  </si>
  <si>
    <t>Monto total promedio de las deudas</t>
  </si>
  <si>
    <r>
      <rPr>
        <sz val="9"/>
        <color theme="1"/>
        <rFont val="Arial"/>
        <family val="2"/>
      </rPr>
      <t xml:space="preserve">  </t>
    </r>
    <r>
      <rPr>
        <b/>
        <sz val="9"/>
        <color rgb="FFFF0000"/>
        <rFont val="Arial"/>
        <family val="2"/>
      </rPr>
      <t>(1)</t>
    </r>
    <r>
      <rPr>
        <sz val="9"/>
        <color theme="1"/>
        <rFont val="Arial"/>
        <family val="2"/>
      </rPr>
      <t xml:space="preserve">  Deudas contraídas directa o indirectamente con vinculados económicos.</t>
    </r>
  </si>
  <si>
    <r>
      <rPr>
        <sz val="9"/>
        <color theme="1"/>
        <rFont val="Arial"/>
        <family val="2"/>
      </rPr>
      <t xml:space="preserve">  </t>
    </r>
    <r>
      <rPr>
        <b/>
        <sz val="9"/>
        <color rgb="FFFF0000"/>
        <rFont val="Arial"/>
        <family val="2"/>
      </rPr>
      <t>(2)</t>
    </r>
    <r>
      <rPr>
        <sz val="9"/>
        <color theme="1"/>
        <rFont val="Arial"/>
        <family val="2"/>
      </rPr>
      <t xml:space="preserve">  Se tiene el certificado en el que consta que es endeudamiento con no vinculados.</t>
    </r>
  </si>
  <si>
    <t>( A )</t>
  </si>
  <si>
    <t>Patrimonio líquido año anterior</t>
  </si>
  <si>
    <t>Monto máximo de endeudamiento aceptado</t>
  </si>
  <si>
    <t>( B )</t>
  </si>
  <si>
    <t>Exceso de endeudamiento</t>
  </si>
  <si>
    <t>(A) - (B)</t>
  </si>
  <si>
    <t>Proporción de intereses deducibles</t>
  </si>
  <si>
    <t>Proporción de intereses no deducibles</t>
  </si>
  <si>
    <t>Gastos por intereses con no vinculados</t>
  </si>
  <si>
    <t>INTERESES NO DEDUCIBLES (E.T. ART. 118-1)</t>
  </si>
  <si>
    <t>Gastos por intereses deducibles</t>
  </si>
  <si>
    <t>ANEXO 16</t>
  </si>
  <si>
    <t>GASTO</t>
  </si>
  <si>
    <t>DEDUCCION</t>
  </si>
  <si>
    <t>NO</t>
  </si>
  <si>
    <t>DESCUENTO</t>
  </si>
  <si>
    <t>CONCEPTO</t>
  </si>
  <si>
    <t>DE PAGO</t>
  </si>
  <si>
    <t>DEL AÑO</t>
  </si>
  <si>
    <t>DEDUCIBLE</t>
  </si>
  <si>
    <t>TRIB. (50%)</t>
  </si>
  <si>
    <t>BOGOTÁ</t>
  </si>
  <si>
    <t xml:space="preserve">  1o AL 5o BIMESTRE DE 2020</t>
  </si>
  <si>
    <t>Año 2020</t>
  </si>
  <si>
    <t xml:space="preserve">  6o BIMESTRE DE 2020</t>
  </si>
  <si>
    <t>Enero 25 2021</t>
  </si>
  <si>
    <t xml:space="preserve">  1o AL 5o BIMESTRE DE 2021</t>
  </si>
  <si>
    <t>Año 2021</t>
  </si>
  <si>
    <t xml:space="preserve">  6o BIMESTRE DE 2021</t>
  </si>
  <si>
    <t>Enero 18 2022</t>
  </si>
  <si>
    <t>OTRAS CIUDADES (ANUAL)</t>
  </si>
  <si>
    <t xml:space="preserve">  IMPUESTO AÑO 2021</t>
  </si>
  <si>
    <t>Marzo de 2022</t>
  </si>
  <si>
    <r>
      <rPr>
        <b/>
        <sz val="9"/>
        <color rgb="FFFF0000"/>
        <rFont val="Arial"/>
        <family val="2"/>
      </rPr>
      <t>(1)</t>
    </r>
    <r>
      <rPr>
        <sz val="9"/>
        <color theme="1"/>
        <rFont val="Arial"/>
        <family val="2"/>
      </rPr>
      <t xml:space="preserve">  Fue deducible en 2020, año en que se devengó contablemente. Se pagó antes de presentar la declaración de renta de ese año.</t>
    </r>
  </si>
  <si>
    <t xml:space="preserve">       También pudo tomarse como descuento tributario en ese mismo año.</t>
  </si>
  <si>
    <r>
      <rPr>
        <b/>
        <sz val="9"/>
        <color rgb="FFFF0000"/>
        <rFont val="Arial"/>
        <family val="2"/>
      </rPr>
      <t>(2)</t>
    </r>
    <r>
      <rPr>
        <sz val="9"/>
        <color theme="1"/>
        <rFont val="Arial"/>
        <family val="2"/>
      </rPr>
      <t xml:space="preserve">  En 2021 se devengó contablemente, y se paga antes de presentar la declaración de renta. En 2021 se puede tomar</t>
    </r>
  </si>
  <si>
    <t xml:space="preserve">       como deducción el 100%, o como descuento tributario el 50% (E.T. Art. 115 / Oficio DIAN No. 00417 de mayo 14 de 2020).</t>
  </si>
  <si>
    <t>ANEXO 17</t>
  </si>
  <si>
    <t>MÁS DE</t>
  </si>
  <si>
    <t>MENOS DE</t>
  </si>
  <si>
    <t>100 UVT</t>
  </si>
  <si>
    <t>Compras de materias primas</t>
  </si>
  <si>
    <t>Otros diversos</t>
  </si>
  <si>
    <t>Total gastos pagados en efectivo</t>
  </si>
  <si>
    <t>1) Total de pagos en el año</t>
  </si>
  <si>
    <t xml:space="preserve">     40%</t>
  </si>
  <si>
    <t>2) Total de costos y deducciones</t>
  </si>
  <si>
    <t xml:space="preserve">     35%</t>
  </si>
  <si>
    <t>3) 40.000 UVT</t>
  </si>
  <si>
    <t>Totales</t>
  </si>
  <si>
    <t xml:space="preserve">   E.T. Artículo 771-5.  Concepto DIAN No. 19439 de Julio 27 de 2018.</t>
  </si>
  <si>
    <t>ANEXO 18</t>
  </si>
  <si>
    <t>DEDUCCION POR GASTOS EN EL EXTERIOR</t>
  </si>
  <si>
    <t>LIMITADA</t>
  </si>
  <si>
    <t>NO LIMITADA</t>
  </si>
  <si>
    <t>EN CAMBIO</t>
  </si>
  <si>
    <t>ASISTENCIA TÉCNICA:</t>
  </si>
  <si>
    <t>SOMETIDA A RETENCIÓN EN LA FUENTE</t>
  </si>
  <si>
    <t>NO SOMETIDA A RETENCIÓN EN LA FUENTE</t>
  </si>
  <si>
    <t>TOTAL ASISTENCIA TÉCNICA</t>
  </si>
  <si>
    <t>OTROS GASTOS DEL EXTERIOR:</t>
  </si>
  <si>
    <t>COMISIONES 2% POR VENTAS AL EXTERIOR</t>
  </si>
  <si>
    <t>SEMINARIOS, RESTAURANTE, HOTEL, TRANS.</t>
  </si>
  <si>
    <t>REGALIAS A CASA MATRIZ</t>
  </si>
  <si>
    <t>TOTAL OTROS GASTOS DEL EXTERIOR</t>
  </si>
  <si>
    <r>
      <rPr>
        <sz val="9"/>
        <color theme="1"/>
        <rFont val="Arial"/>
        <family val="2"/>
      </rPr>
      <t xml:space="preserve">      </t>
    </r>
    <r>
      <rPr>
        <b/>
        <sz val="9"/>
        <color rgb="FFFF0000"/>
        <rFont val="Arial"/>
        <family val="2"/>
      </rPr>
      <t xml:space="preserve"> (1)</t>
    </r>
    <r>
      <rPr>
        <sz val="9"/>
        <color theme="1"/>
        <rFont val="Arial"/>
        <family val="2"/>
      </rPr>
      <t xml:space="preserve">  No se debe efectuar retención en la fuente, y están limitados al 15% de la renta líquida antes de la deducción.</t>
    </r>
  </si>
  <si>
    <r>
      <rPr>
        <sz val="9"/>
        <color theme="1"/>
        <rFont val="Arial"/>
        <family val="2"/>
      </rPr>
      <t xml:space="preserve">      </t>
    </r>
    <r>
      <rPr>
        <b/>
        <sz val="9"/>
        <color rgb="FFFF0000"/>
        <rFont val="Arial"/>
        <family val="2"/>
      </rPr>
      <t xml:space="preserve"> (2)</t>
    </r>
    <r>
      <rPr>
        <sz val="9"/>
        <color theme="1"/>
        <rFont val="Arial"/>
        <family val="2"/>
      </rPr>
      <t xml:space="preserve">  No son deducibles las regalías sobre compra de productos terminados, ni las regalías sobre intangibles formados en</t>
    </r>
  </si>
  <si>
    <t xml:space="preserve">              Colombia (E.T. Art. 120). Los gastos financieros, incluida la diferencia en cambio, no son deducibles (E.T. Art. 124-1).</t>
  </si>
  <si>
    <t>ANEXO 19</t>
  </si>
  <si>
    <t>CUENTA</t>
  </si>
  <si>
    <t>Ingresos netos - Renta</t>
  </si>
  <si>
    <t>Límite: 1% de los "ingresos fiscales netos"</t>
  </si>
  <si>
    <t>(E.T. Artículo 107-1)</t>
  </si>
  <si>
    <t>Detalle de los gastos a analizar:</t>
  </si>
  <si>
    <t>Regalos navideños para empleados</t>
  </si>
  <si>
    <t>Premios por cumplimiento de metas</t>
  </si>
  <si>
    <t>Invitaciones a almorzar a clientes</t>
  </si>
  <si>
    <t>Gastos diversos - Representación</t>
  </si>
  <si>
    <t>Fiesta de fin de año para empleados</t>
  </si>
  <si>
    <t>Gastos diversos</t>
  </si>
  <si>
    <t>Total gastos</t>
  </si>
  <si>
    <t>ANEXO 20</t>
  </si>
  <si>
    <t>PERDIDAS FISCALES Y EXCESOS DE RENTA PRESUNTIVA</t>
  </si>
  <si>
    <t>Tarifas en el año 2016 (sin sobretasa):</t>
  </si>
  <si>
    <t>Renta:</t>
  </si>
  <si>
    <t>CREE:</t>
  </si>
  <si>
    <t>Tarifa de Renta en 2017, sin sobretasa:</t>
  </si>
  <si>
    <t>REAJUSTE</t>
  </si>
  <si>
    <t>SALDO POR</t>
  </si>
  <si>
    <t>HISTORICO</t>
  </si>
  <si>
    <t>AJUSTE</t>
  </si>
  <si>
    <t>AJUSTADO</t>
  </si>
  <si>
    <t>COMPENSADO</t>
  </si>
  <si>
    <t>COMPENSAR</t>
  </si>
  <si>
    <t>PÉRDIDAS FISCALES</t>
  </si>
  <si>
    <t>AÑO 2015 - RENTA</t>
  </si>
  <si>
    <t>Compensación procedente</t>
  </si>
  <si>
    <t>Compensado el año anterior</t>
  </si>
  <si>
    <t>Saldo por compensar a Dic. 2020</t>
  </si>
  <si>
    <t>AÑO 2015 - CREE</t>
  </si>
  <si>
    <t>EXCESO DE RENTA PRESUNTIVA SOBRE ORDINARIA</t>
  </si>
  <si>
    <t>AÑO 2019 - RENTA</t>
  </si>
  <si>
    <t>ANEXO 21</t>
  </si>
  <si>
    <t>CALCULO DEL ANTICIPO PARA EL AÑO SIGUIENTE</t>
  </si>
  <si>
    <t>ACTUAL</t>
  </si>
  <si>
    <t>PROMEDIO</t>
  </si>
  <si>
    <t>IMPUESTO NETO DE RENTA AÑO ACTUAL</t>
  </si>
  <si>
    <t>IMPUESTO NETO DE RENTA AÑO ANTERIOR</t>
  </si>
  <si>
    <t>ANTICIPO 75%</t>
  </si>
  <si>
    <t>MENOS: RETENCIONES A FAVOR</t>
  </si>
  <si>
    <t>OPCIONES DE ANTICIPOS</t>
  </si>
  <si>
    <t>ANTICIPO PARA EL AÑO GRAVABLE SIGUIENTE</t>
  </si>
  <si>
    <t>ANEXO 22</t>
  </si>
  <si>
    <t>BASE</t>
  </si>
  <si>
    <t>IMPTO DIFERIDO</t>
  </si>
  <si>
    <t>GRAVABLE</t>
  </si>
  <si>
    <t>TARIFA</t>
  </si>
  <si>
    <r>
      <rPr>
        <u/>
        <sz val="9"/>
        <color theme="1"/>
        <rFont val="Arial"/>
        <family val="2"/>
      </rPr>
      <t xml:space="preserve">  </t>
    </r>
    <r>
      <rPr>
        <u/>
        <sz val="9"/>
        <color theme="1"/>
        <rFont val="Arial"/>
        <family val="2"/>
      </rPr>
      <t>ACTIVOS</t>
    </r>
  </si>
  <si>
    <t xml:space="preserve">  Efectivo y equivalentes de efectivo</t>
  </si>
  <si>
    <t xml:space="preserve">  Instrumentos financieros</t>
  </si>
  <si>
    <t xml:space="preserve">  Clientes nacionales</t>
  </si>
  <si>
    <t xml:space="preserve">  Clientes del exterior</t>
  </si>
  <si>
    <t xml:space="preserve">  Cuentas por cobrar a socios y accionistas</t>
  </si>
  <si>
    <t xml:space="preserve">  Inventarios</t>
  </si>
  <si>
    <r>
      <rPr>
        <u/>
        <sz val="9"/>
        <color theme="1"/>
        <rFont val="Arial"/>
        <family val="2"/>
      </rPr>
      <t xml:space="preserve">  </t>
    </r>
    <r>
      <rPr>
        <u/>
        <sz val="9"/>
        <color theme="1"/>
        <rFont val="Arial"/>
        <family val="2"/>
      </rPr>
      <t>Inversiones en sociedades</t>
    </r>
  </si>
  <si>
    <t xml:space="preserve">  Acciones al valor razonable (en bolsa)</t>
  </si>
  <si>
    <t xml:space="preserve">  Medidos al costo</t>
  </si>
  <si>
    <t xml:space="preserve">  Inversiones en asociadas (M.P.)</t>
  </si>
  <si>
    <r>
      <rPr>
        <u/>
        <sz val="9"/>
        <color theme="1"/>
        <rFont val="Arial"/>
        <family val="2"/>
      </rPr>
      <t xml:space="preserve">  </t>
    </r>
    <r>
      <rPr>
        <u/>
        <sz val="9"/>
        <color theme="1"/>
        <rFont val="Arial"/>
        <family val="2"/>
      </rPr>
      <t>Propiedad, planta y equipo</t>
    </r>
  </si>
  <si>
    <t xml:space="preserve">  Terrenos - Costo atribuido</t>
  </si>
  <si>
    <t xml:space="preserve">  Edificaciones - Costo histórico</t>
  </si>
  <si>
    <t xml:space="preserve">  Maquinaria - Costo histórico</t>
  </si>
  <si>
    <t xml:space="preserve">  Depreciación acumulada</t>
  </si>
  <si>
    <r>
      <rPr>
        <u/>
        <sz val="9"/>
        <color theme="1"/>
        <rFont val="Arial"/>
        <family val="2"/>
      </rPr>
      <t xml:space="preserve">  </t>
    </r>
    <r>
      <rPr>
        <u/>
        <sz val="9"/>
        <color theme="1"/>
        <rFont val="Arial"/>
        <family val="2"/>
      </rPr>
      <t>PASIVOS</t>
    </r>
  </si>
  <si>
    <t xml:space="preserve">  Provisión para contingencias laborales</t>
  </si>
  <si>
    <r>
      <rPr>
        <u/>
        <sz val="9"/>
        <color theme="1"/>
        <rFont val="Arial"/>
        <family val="2"/>
      </rPr>
      <t xml:space="preserve">  </t>
    </r>
    <r>
      <rPr>
        <u/>
        <sz val="9"/>
        <color theme="1"/>
        <rFont val="Arial"/>
        <family val="2"/>
      </rPr>
      <t>CRÉDITOS FISCALES</t>
    </r>
  </si>
  <si>
    <t xml:space="preserve">  Pérdidas fiscales</t>
  </si>
  <si>
    <t xml:space="preserve">  Exceso de renta presuntiva</t>
  </si>
  <si>
    <t xml:space="preserve">  TOTALES</t>
  </si>
  <si>
    <t>MOVIMIENTO DEL AÑO:</t>
  </si>
  <si>
    <t>Saldo impuesto diferido año actual</t>
  </si>
  <si>
    <t>Saldo impuesto diferido año anterior</t>
  </si>
  <si>
    <t>Aumento (reducción) del año</t>
  </si>
  <si>
    <r>
      <rPr>
        <b/>
        <sz val="9"/>
        <color rgb="FFFF0000"/>
        <rFont val="Arial"/>
        <family val="2"/>
      </rPr>
      <t xml:space="preserve">(1) </t>
    </r>
    <r>
      <rPr>
        <sz val="9"/>
        <color theme="1"/>
        <rFont val="Arial"/>
        <family val="2"/>
      </rPr>
      <t xml:space="preserve">  La utilidad en venta de las acciones es un ingreso no constitutivo de renta ni ganancia ocasional.</t>
    </r>
  </si>
  <si>
    <r>
      <rPr>
        <b/>
        <sz val="9"/>
        <color rgb="FFFF0000"/>
        <rFont val="Arial"/>
        <family val="2"/>
      </rPr>
      <t xml:space="preserve">(2) </t>
    </r>
    <r>
      <rPr>
        <sz val="9"/>
        <color theme="1"/>
        <rFont val="Arial"/>
        <family val="2"/>
      </rPr>
      <t xml:space="preserve">  Se tiene la expectativa de recibir los dividendos como ingresos no constitutivos de renta.</t>
    </r>
  </si>
  <si>
    <r>
      <rPr>
        <b/>
        <sz val="9"/>
        <color rgb="FFFF0000"/>
        <rFont val="Arial"/>
        <family val="2"/>
      </rPr>
      <t xml:space="preserve">(3) </t>
    </r>
    <r>
      <rPr>
        <sz val="9"/>
        <color theme="1"/>
        <rFont val="Arial"/>
        <family val="2"/>
      </rPr>
      <t xml:space="preserve">  Los reajustes fiscales no se deprecian.</t>
    </r>
  </si>
  <si>
    <t>ANEXO 23</t>
  </si>
  <si>
    <t>VALORES</t>
  </si>
  <si>
    <t>PATRIMONIO LIQUIDO AL 31-12-2021</t>
  </si>
  <si>
    <t>PATRIMONIO LIQUIDO AL 31-12-2020</t>
  </si>
  <si>
    <t>Menos:</t>
  </si>
  <si>
    <t>Ajustes a avalúo catastral o autoavalúo inmueble</t>
  </si>
  <si>
    <t>Reajustes fiscales de inversiones en sociedades</t>
  </si>
  <si>
    <t>Reajustes fiscales de propiedades, planta y equipo</t>
  </si>
  <si>
    <t>Diferencia a justificar</t>
  </si>
  <si>
    <t>Justificación:</t>
  </si>
  <si>
    <t>Ganancia ocasional gravable</t>
  </si>
  <si>
    <t>Rentas exentas</t>
  </si>
  <si>
    <t>Ingresos no constitutivos de renta</t>
  </si>
  <si>
    <t>Ganancias Ocasionales no gravadas y exentas</t>
  </si>
  <si>
    <t>Menos: Impuesto de renta pagado en el año</t>
  </si>
  <si>
    <t xml:space="preserve">              (Concepto DIAN 51651 de 2004: Provisión de renta)</t>
  </si>
  <si>
    <t>DIFERENCIA PATRIMONIAL SEGÚN ART. 236 E.T.</t>
  </si>
  <si>
    <t>Deducción adicional por pagos laborales</t>
  </si>
  <si>
    <t>Compensación de pérdidas fiscales</t>
  </si>
  <si>
    <t>Compensación del exceso de renta presuntiva</t>
  </si>
  <si>
    <t>DIFERENCIA PATRIMONIAL NO JUSTIFICADA / (SOBRANTE)</t>
  </si>
  <si>
    <t>RENTA GRAVABLE POR COMPARACIÓN PATRIMONIAL</t>
  </si>
  <si>
    <t>ANEXO 24</t>
  </si>
  <si>
    <t>RENTA LÍQUIDA GRAVABLE</t>
  </si>
  <si>
    <t>MÁS: GANANCIA OCASIONAL GRAVABLE</t>
  </si>
  <si>
    <t>MENOS EL RESULTADO DE:</t>
  </si>
  <si>
    <t>IMPUESTO BÁSICO DE RENTA</t>
  </si>
  <si>
    <t>IMPUESTO DE GANANCIAS OCASIONALES</t>
  </si>
  <si>
    <t>MENOS: DESCUENTO TRIBUTARIO POR IMPUESTOS</t>
  </si>
  <si>
    <t xml:space="preserve">                PAGADOS EN EL EXTERIOR SOBRE DIVIDENDOS</t>
  </si>
  <si>
    <t>SUBTOTAL</t>
  </si>
  <si>
    <t>MÁS: INGRESOS POR DIVIDENDOS NO GRAVADOS</t>
  </si>
  <si>
    <t>MÁS: BENEFICIOS DE LA SOCIEDAD, TRASLADABLES A LOS SOCIOS</t>
  </si>
  <si>
    <t>UTILIDAD MÁXIMA SUSCEPTIBLE DE SER DISTRIBUIDA COMO NO GRAVADA</t>
  </si>
  <si>
    <t>UTILIDAD NETA DEL EJERCICIO</t>
  </si>
  <si>
    <t>DIVIDENDOS GRAVADOS</t>
  </si>
  <si>
    <t>SOBRANTE DE DIVIDENDOS NO GRAVADOS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</si>
</sst>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;[Red]\(#,##0\)"/>
    <numFmt numFmtId="165" formatCode="_(* #,##0.00_);_(* \(#,##0.00\);_(* &quot;-&quot;??_);_(@_)"/>
    <numFmt numFmtId="166" formatCode="_(* #,##0_);_(* \(#,##0\);_(* &quot;-&quot;??_);_(@_)"/>
    <numFmt numFmtId="167" formatCode="#,##0;[Red]\(#,##0.00\)"/>
    <numFmt numFmtId="168" formatCode="0.0%"/>
    <numFmt numFmtId="169" formatCode="0_);[Red]\(0\)"/>
  </numFmts>
  <fonts count="23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u/>
      <sz val="9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Arial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b/>
      <sz val="9"/>
      <color rgb="FFFF0000"/>
      <name val="Arial"/>
      <family val="2"/>
    </font>
    <font>
      <u/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u/>
      <sz val="9"/>
      <color theme="1"/>
      <name val="Arial"/>
      <family val="2"/>
    </font>
    <font>
      <sz val="9"/>
      <color rgb="FFFF0000"/>
      <name val="Arial"/>
      <family val="2"/>
    </font>
    <font>
      <u/>
      <sz val="9"/>
      <color theme="1"/>
      <name val="Arial"/>
      <family val="2"/>
    </font>
    <font>
      <u/>
      <sz val="9"/>
      <color theme="1"/>
      <name val="Arial"/>
      <family val="2"/>
    </font>
    <font>
      <b/>
      <sz val="8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A6CAF0"/>
        <bgColor rgb="FFA6CAF0"/>
      </patternFill>
    </fill>
    <fill>
      <patternFill patternType="solid">
        <fgColor rgb="FFFBD4B4"/>
        <bgColor rgb="FFFBD4B4"/>
      </patternFill>
    </fill>
    <fill>
      <patternFill patternType="solid">
        <fgColor rgb="FFCCFFCC"/>
        <bgColor rgb="FFCCFFCC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  <fill>
      <patternFill patternType="solid">
        <fgColor rgb="FFCC9CCC"/>
        <bgColor rgb="FFCC9CCC"/>
      </patternFill>
    </fill>
  </fills>
  <borders count="9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88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10" fontId="1" fillId="0" borderId="3" xfId="0" applyNumberFormat="1" applyFont="1" applyBorder="1" applyAlignment="1">
      <alignment horizontal="center"/>
    </xf>
    <xf numFmtId="0" fontId="1" fillId="0" borderId="8" xfId="0" applyFont="1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/>
    <xf numFmtId="38" fontId="5" fillId="0" borderId="0" xfId="0" applyNumberFormat="1" applyFont="1" applyAlignment="1">
      <alignment horizontal="center"/>
    </xf>
    <xf numFmtId="38" fontId="4" fillId="0" borderId="9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38" fontId="4" fillId="0" borderId="12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38" fontId="4" fillId="0" borderId="15" xfId="0" applyNumberFormat="1" applyFont="1" applyBorder="1" applyAlignment="1">
      <alignment horizontal="center"/>
    </xf>
    <xf numFmtId="0" fontId="4" fillId="0" borderId="16" xfId="0" quotePrefix="1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7" fillId="0" borderId="0" xfId="0" applyFont="1"/>
    <xf numFmtId="0" fontId="5" fillId="0" borderId="0" xfId="0" applyFont="1" applyAlignment="1">
      <alignment horizontal="left"/>
    </xf>
    <xf numFmtId="37" fontId="5" fillId="0" borderId="0" xfId="0" applyNumberFormat="1" applyFont="1"/>
    <xf numFmtId="3" fontId="5" fillId="0" borderId="0" xfId="0" applyNumberFormat="1" applyFont="1"/>
    <xf numFmtId="37" fontId="5" fillId="0" borderId="17" xfId="0" applyNumberFormat="1" applyFont="1" applyBorder="1"/>
    <xf numFmtId="0" fontId="8" fillId="0" borderId="0" xfId="0" applyFont="1" applyAlignment="1">
      <alignment horizontal="left"/>
    </xf>
    <xf numFmtId="37" fontId="5" fillId="0" borderId="18" xfId="0" applyNumberFormat="1" applyFont="1" applyBorder="1"/>
    <xf numFmtId="3" fontId="5" fillId="0" borderId="0" xfId="0" applyNumberFormat="1" applyFont="1" applyAlignment="1">
      <alignment horizontal="center"/>
    </xf>
    <xf numFmtId="3" fontId="4" fillId="0" borderId="0" xfId="0" applyNumberFormat="1" applyFont="1" applyAlignment="1">
      <alignment horizontal="center"/>
    </xf>
    <xf numFmtId="0" fontId="5" fillId="0" borderId="0" xfId="0" quotePrefix="1" applyFont="1" applyAlignment="1">
      <alignment horizontal="left"/>
    </xf>
    <xf numFmtId="3" fontId="4" fillId="0" borderId="19" xfId="0" applyNumberFormat="1" applyFont="1" applyBorder="1"/>
    <xf numFmtId="3" fontId="4" fillId="0" borderId="18" xfId="0" applyNumberFormat="1" applyFont="1" applyBorder="1"/>
    <xf numFmtId="164" fontId="5" fillId="0" borderId="0" xfId="0" applyNumberFormat="1" applyFont="1"/>
    <xf numFmtId="38" fontId="5" fillId="0" borderId="0" xfId="0" applyNumberFormat="1" applyFont="1"/>
    <xf numFmtId="3" fontId="4" fillId="0" borderId="9" xfId="0" applyNumberFormat="1" applyFont="1" applyBorder="1" applyAlignment="1">
      <alignment horizontal="center"/>
    </xf>
    <xf numFmtId="3" fontId="4" fillId="0" borderId="0" xfId="0" applyNumberFormat="1" applyFont="1"/>
    <xf numFmtId="3" fontId="4" fillId="0" borderId="12" xfId="0" applyNumberFormat="1" applyFont="1" applyBorder="1" applyAlignment="1">
      <alignment horizontal="center"/>
    </xf>
    <xf numFmtId="3" fontId="4" fillId="0" borderId="16" xfId="0" applyNumberFormat="1" applyFont="1" applyBorder="1" applyAlignment="1">
      <alignment horizontal="center"/>
    </xf>
    <xf numFmtId="3" fontId="5" fillId="0" borderId="15" xfId="0" applyNumberFormat="1" applyFont="1" applyBorder="1"/>
    <xf numFmtId="3" fontId="4" fillId="0" borderId="15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3" fontId="4" fillId="0" borderId="17" xfId="0" applyNumberFormat="1" applyFont="1" applyBorder="1"/>
    <xf numFmtId="3" fontId="5" fillId="0" borderId="0" xfId="0" applyNumberFormat="1" applyFont="1" applyAlignment="1">
      <alignment horizontal="right"/>
    </xf>
    <xf numFmtId="37" fontId="4" fillId="0" borderId="17" xfId="0" applyNumberFormat="1" applyFont="1" applyBorder="1"/>
    <xf numFmtId="37" fontId="4" fillId="0" borderId="0" xfId="0" applyNumberFormat="1" applyFont="1"/>
    <xf numFmtId="3" fontId="4" fillId="0" borderId="20" xfId="0" applyNumberFormat="1" applyFont="1" applyBorder="1"/>
    <xf numFmtId="3" fontId="5" fillId="0" borderId="18" xfId="0" applyNumberFormat="1" applyFont="1" applyBorder="1"/>
    <xf numFmtId="0" fontId="4" fillId="0" borderId="0" xfId="0" applyFont="1" applyAlignment="1">
      <alignment wrapText="1"/>
    </xf>
    <xf numFmtId="3" fontId="5" fillId="0" borderId="17" xfId="0" applyNumberFormat="1" applyFont="1" applyBorder="1"/>
    <xf numFmtId="0" fontId="2" fillId="0" borderId="0" xfId="0" applyFont="1" applyAlignment="1">
      <alignment horizontal="left"/>
    </xf>
    <xf numFmtId="3" fontId="1" fillId="0" borderId="0" xfId="0" applyNumberFormat="1" applyFont="1"/>
    <xf numFmtId="3" fontId="2" fillId="0" borderId="0" xfId="0" applyNumberFormat="1" applyFont="1" applyAlignment="1">
      <alignment horizontal="center"/>
    </xf>
    <xf numFmtId="3" fontId="2" fillId="0" borderId="9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3" fontId="2" fillId="0" borderId="15" xfId="0" applyNumberFormat="1" applyFont="1" applyBorder="1" applyAlignment="1">
      <alignment horizontal="center"/>
    </xf>
    <xf numFmtId="38" fontId="2" fillId="0" borderId="15" xfId="0" applyNumberFormat="1" applyFont="1" applyBorder="1" applyAlignment="1">
      <alignment horizontal="center"/>
    </xf>
    <xf numFmtId="3" fontId="2" fillId="0" borderId="19" xfId="0" applyNumberFormat="1" applyFont="1" applyBorder="1"/>
    <xf numFmtId="3" fontId="1" fillId="0" borderId="0" xfId="0" applyNumberFormat="1" applyFont="1" applyAlignment="1">
      <alignment horizontal="center"/>
    </xf>
    <xf numFmtId="0" fontId="2" fillId="0" borderId="0" xfId="0" applyFont="1"/>
    <xf numFmtId="3" fontId="2" fillId="0" borderId="0" xfId="0" applyNumberFormat="1" applyFont="1"/>
    <xf numFmtId="37" fontId="1" fillId="0" borderId="0" xfId="0" applyNumberFormat="1" applyFont="1"/>
    <xf numFmtId="0" fontId="1" fillId="0" borderId="0" xfId="0" applyFont="1" applyAlignment="1">
      <alignment wrapText="1"/>
    </xf>
    <xf numFmtId="37" fontId="1" fillId="0" borderId="20" xfId="0" applyNumberFormat="1" applyFont="1" applyBorder="1"/>
    <xf numFmtId="0" fontId="2" fillId="0" borderId="0" xfId="0" applyFont="1" applyAlignment="1">
      <alignment wrapText="1"/>
    </xf>
    <xf numFmtId="37" fontId="2" fillId="0" borderId="0" xfId="0" applyNumberFormat="1" applyFont="1"/>
    <xf numFmtId="164" fontId="1" fillId="0" borderId="18" xfId="0" applyNumberFormat="1" applyFont="1" applyBorder="1"/>
    <xf numFmtId="164" fontId="1" fillId="0" borderId="18" xfId="0" applyNumberFormat="1" applyFont="1" applyBorder="1" applyAlignment="1">
      <alignment horizontal="right"/>
    </xf>
    <xf numFmtId="164" fontId="1" fillId="0" borderId="0" xfId="0" applyNumberFormat="1" applyFont="1"/>
    <xf numFmtId="164" fontId="1" fillId="0" borderId="0" xfId="0" applyNumberFormat="1" applyFont="1" applyAlignment="1">
      <alignment horizontal="right"/>
    </xf>
    <xf numFmtId="164" fontId="2" fillId="0" borderId="19" xfId="0" applyNumberFormat="1" applyFont="1" applyBorder="1" applyAlignment="1">
      <alignment horizontal="right"/>
    </xf>
    <xf numFmtId="164" fontId="2" fillId="0" borderId="0" xfId="0" applyNumberFormat="1" applyFont="1" applyAlignment="1">
      <alignment horizontal="right"/>
    </xf>
    <xf numFmtId="3" fontId="1" fillId="0" borderId="18" xfId="0" applyNumberFormat="1" applyFont="1" applyBorder="1"/>
    <xf numFmtId="0" fontId="10" fillId="0" borderId="0" xfId="0" applyFont="1"/>
    <xf numFmtId="3" fontId="1" fillId="0" borderId="17" xfId="0" applyNumberFormat="1" applyFont="1" applyBorder="1"/>
    <xf numFmtId="9" fontId="1" fillId="3" borderId="21" xfId="0" applyNumberFormat="1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2" xfId="0" applyFont="1" applyBorder="1" applyAlignment="1">
      <alignment horizontal="right"/>
    </xf>
    <xf numFmtId="165" fontId="1" fillId="0" borderId="23" xfId="0" applyNumberFormat="1" applyFont="1" applyBorder="1"/>
    <xf numFmtId="0" fontId="1" fillId="0" borderId="10" xfId="0" applyFont="1" applyBorder="1"/>
    <xf numFmtId="0" fontId="1" fillId="0" borderId="11" xfId="0" applyFont="1" applyBorder="1"/>
    <xf numFmtId="0" fontId="2" fillId="0" borderId="9" xfId="0" applyFont="1" applyBorder="1" applyAlignment="1">
      <alignment horizontal="center"/>
    </xf>
    <xf numFmtId="4" fontId="2" fillId="0" borderId="9" xfId="0" applyNumberFormat="1" applyFont="1" applyBorder="1" applyAlignment="1">
      <alignment horizontal="center"/>
    </xf>
    <xf numFmtId="4" fontId="2" fillId="4" borderId="24" xfId="0" applyNumberFormat="1" applyFont="1" applyFill="1" applyBorder="1" applyAlignment="1">
      <alignment horizontal="center"/>
    </xf>
    <xf numFmtId="4" fontId="2" fillId="5" borderId="24" xfId="0" applyNumberFormat="1" applyFont="1" applyFill="1" applyBorder="1" applyAlignment="1">
      <alignment horizontal="center"/>
    </xf>
    <xf numFmtId="0" fontId="1" fillId="0" borderId="25" xfId="0" applyFont="1" applyBorder="1"/>
    <xf numFmtId="0" fontId="1" fillId="0" borderId="26" xfId="0" applyFont="1" applyBorder="1"/>
    <xf numFmtId="0" fontId="2" fillId="0" borderId="12" xfId="0" applyFont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2" fillId="5" borderId="27" xfId="0" applyFont="1" applyFill="1" applyBorder="1" applyAlignment="1">
      <alignment horizontal="center"/>
    </xf>
    <xf numFmtId="0" fontId="1" fillId="0" borderId="13" xfId="0" applyFont="1" applyBorder="1"/>
    <xf numFmtId="0" fontId="1" fillId="0" borderId="14" xfId="0" applyFont="1" applyBorder="1"/>
    <xf numFmtId="0" fontId="2" fillId="0" borderId="15" xfId="0" applyFont="1" applyBorder="1" applyAlignment="1">
      <alignment horizontal="center"/>
    </xf>
    <xf numFmtId="4" fontId="2" fillId="0" borderId="15" xfId="0" applyNumberFormat="1" applyFont="1" applyBorder="1" applyAlignment="1">
      <alignment horizontal="center"/>
    </xf>
    <xf numFmtId="38" fontId="2" fillId="4" borderId="28" xfId="0" applyNumberFormat="1" applyFont="1" applyFill="1" applyBorder="1" applyAlignment="1">
      <alignment horizontal="center"/>
    </xf>
    <xf numFmtId="38" fontId="2" fillId="5" borderId="28" xfId="0" applyNumberFormat="1" applyFont="1" applyFill="1" applyBorder="1" applyAlignment="1">
      <alignment horizontal="center"/>
    </xf>
    <xf numFmtId="166" fontId="1" fillId="0" borderId="12" xfId="0" applyNumberFormat="1" applyFont="1" applyBorder="1"/>
    <xf numFmtId="4" fontId="1" fillId="0" borderId="12" xfId="0" applyNumberFormat="1" applyFont="1" applyBorder="1" applyAlignment="1">
      <alignment horizontal="center"/>
    </xf>
    <xf numFmtId="166" fontId="1" fillId="4" borderId="27" xfId="0" applyNumberFormat="1" applyFont="1" applyFill="1" applyBorder="1"/>
    <xf numFmtId="166" fontId="1" fillId="5" borderId="27" xfId="0" applyNumberFormat="1" applyFont="1" applyFill="1" applyBorder="1"/>
    <xf numFmtId="0" fontId="11" fillId="0" borderId="25" xfId="0" applyFont="1" applyBorder="1"/>
    <xf numFmtId="166" fontId="1" fillId="0" borderId="16" xfId="0" applyNumberFormat="1" applyFont="1" applyBorder="1"/>
    <xf numFmtId="166" fontId="1" fillId="4" borderId="16" xfId="0" applyNumberFormat="1" applyFont="1" applyFill="1" applyBorder="1"/>
    <xf numFmtId="166" fontId="1" fillId="5" borderId="16" xfId="0" applyNumberFormat="1" applyFont="1" applyFill="1" applyBorder="1"/>
    <xf numFmtId="0" fontId="2" fillId="0" borderId="25" xfId="0" applyFont="1" applyBorder="1"/>
    <xf numFmtId="166" fontId="2" fillId="0" borderId="12" xfId="0" applyNumberFormat="1" applyFont="1" applyBorder="1"/>
    <xf numFmtId="4" fontId="2" fillId="0" borderId="12" xfId="0" applyNumberFormat="1" applyFont="1" applyBorder="1" applyAlignment="1">
      <alignment horizontal="center"/>
    </xf>
    <xf numFmtId="166" fontId="2" fillId="0" borderId="29" xfId="0" applyNumberFormat="1" applyFont="1" applyBorder="1"/>
    <xf numFmtId="166" fontId="2" fillId="4" borderId="29" xfId="0" applyNumberFormat="1" applyFont="1" applyFill="1" applyBorder="1"/>
    <xf numFmtId="166" fontId="2" fillId="5" borderId="29" xfId="0" applyNumberFormat="1" applyFont="1" applyFill="1" applyBorder="1"/>
    <xf numFmtId="166" fontId="2" fillId="4" borderId="27" xfId="0" applyNumberFormat="1" applyFont="1" applyFill="1" applyBorder="1"/>
    <xf numFmtId="166" fontId="2" fillId="5" borderId="27" xfId="0" applyNumberFormat="1" applyFont="1" applyFill="1" applyBorder="1"/>
    <xf numFmtId="166" fontId="1" fillId="0" borderId="30" xfId="0" applyNumberFormat="1" applyFont="1" applyBorder="1"/>
    <xf numFmtId="166" fontId="1" fillId="4" borderId="31" xfId="0" applyNumberFormat="1" applyFont="1" applyFill="1" applyBorder="1"/>
    <xf numFmtId="166" fontId="1" fillId="5" borderId="31" xfId="0" applyNumberFormat="1" applyFont="1" applyFill="1" applyBorder="1"/>
    <xf numFmtId="0" fontId="1" fillId="0" borderId="18" xfId="0" applyFont="1" applyBorder="1"/>
    <xf numFmtId="166" fontId="1" fillId="0" borderId="15" xfId="0" applyNumberFormat="1" applyFont="1" applyBorder="1"/>
    <xf numFmtId="4" fontId="1" fillId="0" borderId="15" xfId="0" applyNumberFormat="1" applyFont="1" applyBorder="1" applyAlignment="1">
      <alignment horizontal="center"/>
    </xf>
    <xf numFmtId="166" fontId="1" fillId="4" borderId="28" xfId="0" applyNumberFormat="1" applyFont="1" applyFill="1" applyBorder="1"/>
    <xf numFmtId="166" fontId="1" fillId="5" borderId="28" xfId="0" applyNumberFormat="1" applyFont="1" applyFill="1" applyBorder="1"/>
    <xf numFmtId="0" fontId="1" fillId="2" borderId="32" xfId="0" applyFont="1" applyFill="1" applyBorder="1"/>
    <xf numFmtId="0" fontId="1" fillId="2" borderId="33" xfId="0" applyFont="1" applyFill="1" applyBorder="1"/>
    <xf numFmtId="0" fontId="1" fillId="2" borderId="34" xfId="0" applyFont="1" applyFill="1" applyBorder="1"/>
    <xf numFmtId="0" fontId="2" fillId="2" borderId="35" xfId="0" applyFont="1" applyFill="1" applyBorder="1" applyAlignment="1">
      <alignment horizontal="center"/>
    </xf>
    <xf numFmtId="0" fontId="2" fillId="2" borderId="21" xfId="0" applyFont="1" applyFill="1" applyBorder="1"/>
    <xf numFmtId="0" fontId="1" fillId="2" borderId="21" xfId="0" applyFont="1" applyFill="1" applyBorder="1"/>
    <xf numFmtId="0" fontId="1" fillId="2" borderId="36" xfId="0" applyFont="1" applyFill="1" applyBorder="1"/>
    <xf numFmtId="0" fontId="1" fillId="2" borderId="35" xfId="0" applyFont="1" applyFill="1" applyBorder="1" applyAlignment="1">
      <alignment horizontal="center"/>
    </xf>
    <xf numFmtId="0" fontId="2" fillId="0" borderId="10" xfId="0" applyFont="1" applyBorder="1"/>
    <xf numFmtId="0" fontId="1" fillId="0" borderId="12" xfId="0" applyFont="1" applyBorder="1"/>
    <xf numFmtId="0" fontId="1" fillId="0" borderId="12" xfId="0" applyFont="1" applyBorder="1" applyAlignment="1">
      <alignment horizontal="center"/>
    </xf>
    <xf numFmtId="164" fontId="1" fillId="0" borderId="12" xfId="0" applyNumberFormat="1" applyFont="1" applyBorder="1"/>
    <xf numFmtId="167" fontId="1" fillId="0" borderId="12" xfId="0" applyNumberFormat="1" applyFont="1" applyBorder="1"/>
    <xf numFmtId="0" fontId="1" fillId="0" borderId="25" xfId="0" quotePrefix="1" applyFont="1" applyBorder="1" applyAlignment="1">
      <alignment horizontal="left"/>
    </xf>
    <xf numFmtId="9" fontId="1" fillId="0" borderId="12" xfId="0" applyNumberFormat="1" applyFont="1" applyBorder="1" applyAlignment="1">
      <alignment horizontal="center"/>
    </xf>
    <xf numFmtId="164" fontId="1" fillId="0" borderId="15" xfId="0" applyNumberFormat="1" applyFont="1" applyBorder="1"/>
    <xf numFmtId="167" fontId="1" fillId="0" borderId="15" xfId="0" applyNumberFormat="1" applyFont="1" applyBorder="1"/>
    <xf numFmtId="164" fontId="2" fillId="0" borderId="30" xfId="0" applyNumberFormat="1" applyFont="1" applyBorder="1"/>
    <xf numFmtId="167" fontId="2" fillId="0" borderId="30" xfId="0" applyNumberFormat="1" applyFont="1" applyBorder="1"/>
    <xf numFmtId="0" fontId="1" fillId="0" borderId="15" xfId="0" applyFont="1" applyBorder="1"/>
    <xf numFmtId="0" fontId="1" fillId="0" borderId="15" xfId="0" applyFont="1" applyBorder="1" applyAlignment="1">
      <alignment horizontal="center"/>
    </xf>
    <xf numFmtId="0" fontId="1" fillId="2" borderId="35" xfId="0" applyFont="1" applyFill="1" applyBorder="1"/>
    <xf numFmtId="0" fontId="1" fillId="2" borderId="36" xfId="0" applyFont="1" applyFill="1" applyBorder="1" applyAlignment="1">
      <alignment horizontal="center"/>
    </xf>
    <xf numFmtId="0" fontId="2" fillId="2" borderId="21" xfId="0" quotePrefix="1" applyFont="1" applyFill="1" applyBorder="1" applyAlignment="1">
      <alignment horizontal="left"/>
    </xf>
    <xf numFmtId="0" fontId="2" fillId="2" borderId="21" xfId="0" applyFont="1" applyFill="1" applyBorder="1" applyAlignment="1">
      <alignment horizontal="center"/>
    </xf>
    <xf numFmtId="0" fontId="2" fillId="2" borderId="36" xfId="0" applyFont="1" applyFill="1" applyBorder="1" applyAlignment="1">
      <alignment horizontal="center"/>
    </xf>
    <xf numFmtId="0" fontId="1" fillId="0" borderId="20" xfId="0" applyFont="1" applyBorder="1"/>
    <xf numFmtId="0" fontId="2" fillId="4" borderId="16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164" fontId="1" fillId="4" borderId="27" xfId="0" applyNumberFormat="1" applyFont="1" applyFill="1" applyBorder="1"/>
    <xf numFmtId="164" fontId="1" fillId="5" borderId="27" xfId="0" applyNumberFormat="1" applyFont="1" applyFill="1" applyBorder="1"/>
    <xf numFmtId="164" fontId="1" fillId="4" borderId="28" xfId="0" applyNumberFormat="1" applyFont="1" applyFill="1" applyBorder="1"/>
    <xf numFmtId="164" fontId="1" fillId="5" borderId="28" xfId="0" applyNumberFormat="1" applyFont="1" applyFill="1" applyBorder="1"/>
    <xf numFmtId="0" fontId="2" fillId="0" borderId="25" xfId="0" quotePrefix="1" applyFont="1" applyBorder="1" applyAlignment="1">
      <alignment horizontal="left"/>
    </xf>
    <xf numFmtId="164" fontId="2" fillId="4" borderId="31" xfId="0" applyNumberFormat="1" applyFont="1" applyFill="1" applyBorder="1"/>
    <xf numFmtId="164" fontId="2" fillId="0" borderId="12" xfId="0" applyNumberFormat="1" applyFont="1" applyBorder="1"/>
    <xf numFmtId="164" fontId="2" fillId="5" borderId="31" xfId="0" applyNumberFormat="1" applyFont="1" applyFill="1" applyBorder="1"/>
    <xf numFmtId="0" fontId="1" fillId="4" borderId="28" xfId="0" applyFont="1" applyFill="1" applyBorder="1"/>
    <xf numFmtId="0" fontId="1" fillId="5" borderId="28" xfId="0" applyFont="1" applyFill="1" applyBorder="1"/>
    <xf numFmtId="0" fontId="2" fillId="0" borderId="9" xfId="0" applyFont="1" applyBorder="1"/>
    <xf numFmtId="38" fontId="2" fillId="4" borderId="27" xfId="0" applyNumberFormat="1" applyFont="1" applyFill="1" applyBorder="1" applyAlignment="1">
      <alignment horizontal="center"/>
    </xf>
    <xf numFmtId="38" fontId="2" fillId="5" borderId="27" xfId="0" applyNumberFormat="1" applyFont="1" applyFill="1" applyBorder="1" applyAlignment="1">
      <alignment horizontal="center"/>
    </xf>
    <xf numFmtId="15" fontId="1" fillId="0" borderId="12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5" fontId="1" fillId="0" borderId="20" xfId="0" applyNumberFormat="1" applyFont="1" applyBorder="1" applyAlignment="1">
      <alignment horizontal="center"/>
    </xf>
    <xf numFmtId="166" fontId="1" fillId="0" borderId="9" xfId="0" applyNumberFormat="1" applyFont="1" applyBorder="1"/>
    <xf numFmtId="4" fontId="1" fillId="0" borderId="11" xfId="0" applyNumberFormat="1" applyFont="1" applyBorder="1" applyAlignment="1">
      <alignment horizontal="center"/>
    </xf>
    <xf numFmtId="166" fontId="1" fillId="4" borderId="24" xfId="0" applyNumberFormat="1" applyFont="1" applyFill="1" applyBorder="1"/>
    <xf numFmtId="166" fontId="1" fillId="5" borderId="24" xfId="0" applyNumberFormat="1" applyFont="1" applyFill="1" applyBorder="1"/>
    <xf numFmtId="15" fontId="2" fillId="0" borderId="0" xfId="0" applyNumberFormat="1" applyFont="1" applyAlignment="1">
      <alignment horizontal="center"/>
    </xf>
    <xf numFmtId="166" fontId="2" fillId="0" borderId="30" xfId="0" applyNumberFormat="1" applyFont="1" applyBorder="1"/>
    <xf numFmtId="4" fontId="2" fillId="0" borderId="26" xfId="0" applyNumberFormat="1" applyFont="1" applyBorder="1" applyAlignment="1">
      <alignment horizontal="center"/>
    </xf>
    <xf numFmtId="166" fontId="2" fillId="4" borderId="31" xfId="0" applyNumberFormat="1" applyFont="1" applyFill="1" applyBorder="1"/>
    <xf numFmtId="166" fontId="2" fillId="5" borderId="31" xfId="0" applyNumberFormat="1" applyFont="1" applyFill="1" applyBorder="1"/>
    <xf numFmtId="0" fontId="2" fillId="0" borderId="13" xfId="0" applyFont="1" applyBorder="1"/>
    <xf numFmtId="0" fontId="1" fillId="0" borderId="14" xfId="0" applyFont="1" applyBorder="1" applyAlignment="1">
      <alignment horizontal="center"/>
    </xf>
    <xf numFmtId="3" fontId="1" fillId="5" borderId="28" xfId="0" applyNumberFormat="1" applyFont="1" applyFill="1" applyBorder="1"/>
    <xf numFmtId="0" fontId="4" fillId="0" borderId="0" xfId="0" quotePrefix="1" applyFont="1" applyAlignment="1">
      <alignment horizontal="left"/>
    </xf>
    <xf numFmtId="0" fontId="5" fillId="0" borderId="10" xfId="0" applyFont="1" applyBorder="1"/>
    <xf numFmtId="0" fontId="5" fillId="0" borderId="20" xfId="0" applyFont="1" applyBorder="1" applyAlignment="1">
      <alignment horizontal="center"/>
    </xf>
    <xf numFmtId="0" fontId="4" fillId="6" borderId="27" xfId="0" applyFont="1" applyFill="1" applyBorder="1" applyAlignment="1">
      <alignment horizontal="center"/>
    </xf>
    <xf numFmtId="164" fontId="4" fillId="4" borderId="24" xfId="0" applyNumberFormat="1" applyFont="1" applyFill="1" applyBorder="1" applyAlignment="1">
      <alignment horizontal="center"/>
    </xf>
    <xf numFmtId="164" fontId="4" fillId="4" borderId="34" xfId="0" applyNumberFormat="1" applyFont="1" applyFill="1" applyBorder="1" applyAlignment="1">
      <alignment horizontal="center"/>
    </xf>
    <xf numFmtId="0" fontId="5" fillId="6" borderId="21" xfId="0" applyFont="1" applyFill="1" applyBorder="1"/>
    <xf numFmtId="0" fontId="4" fillId="2" borderId="24" xfId="0" applyFont="1" applyFill="1" applyBorder="1" applyAlignment="1">
      <alignment horizontal="center"/>
    </xf>
    <xf numFmtId="164" fontId="4" fillId="2" borderId="33" xfId="0" applyNumberFormat="1" applyFont="1" applyFill="1" applyBorder="1" applyAlignment="1">
      <alignment horizontal="center"/>
    </xf>
    <xf numFmtId="164" fontId="4" fillId="2" borderId="24" xfId="0" applyNumberFormat="1" applyFont="1" applyFill="1" applyBorder="1" applyAlignment="1">
      <alignment horizontal="center"/>
    </xf>
    <xf numFmtId="164" fontId="4" fillId="2" borderId="34" xfId="0" applyNumberFormat="1" applyFont="1" applyFill="1" applyBorder="1" applyAlignment="1">
      <alignment horizontal="center"/>
    </xf>
    <xf numFmtId="0" fontId="4" fillId="6" borderId="39" xfId="0" applyFont="1" applyFill="1" applyBorder="1" applyAlignment="1">
      <alignment horizontal="center"/>
    </xf>
    <xf numFmtId="0" fontId="4" fillId="6" borderId="40" xfId="0" applyFont="1" applyFill="1" applyBorder="1" applyAlignment="1">
      <alignment horizontal="center"/>
    </xf>
    <xf numFmtId="0" fontId="4" fillId="6" borderId="28" xfId="0" applyFont="1" applyFill="1" applyBorder="1" applyAlignment="1">
      <alignment horizontal="center"/>
    </xf>
    <xf numFmtId="38" fontId="4" fillId="4" borderId="28" xfId="0" applyNumberFormat="1" applyFont="1" applyFill="1" applyBorder="1" applyAlignment="1">
      <alignment horizontal="center"/>
    </xf>
    <xf numFmtId="164" fontId="4" fillId="4" borderId="28" xfId="0" applyNumberFormat="1" applyFont="1" applyFill="1" applyBorder="1" applyAlignment="1">
      <alignment horizontal="center"/>
    </xf>
    <xf numFmtId="38" fontId="4" fillId="2" borderId="28" xfId="0" applyNumberFormat="1" applyFont="1" applyFill="1" applyBorder="1" applyAlignment="1">
      <alignment horizontal="center"/>
    </xf>
    <xf numFmtId="10" fontId="4" fillId="2" borderId="40" xfId="0" applyNumberFormat="1" applyFont="1" applyFill="1" applyBorder="1" applyAlignment="1">
      <alignment horizontal="center"/>
    </xf>
    <xf numFmtId="164" fontId="4" fillId="2" borderId="28" xfId="0" applyNumberFormat="1" applyFont="1" applyFill="1" applyBorder="1" applyAlignment="1">
      <alignment horizontal="center"/>
    </xf>
    <xf numFmtId="0" fontId="5" fillId="0" borderId="25" xfId="0" applyFont="1" applyBorder="1"/>
    <xf numFmtId="3" fontId="5" fillId="0" borderId="9" xfId="0" applyNumberFormat="1" applyFont="1" applyBorder="1" applyAlignment="1">
      <alignment horizontal="center"/>
    </xf>
    <xf numFmtId="164" fontId="5" fillId="0" borderId="12" xfId="0" applyNumberFormat="1" applyFont="1" applyBorder="1"/>
    <xf numFmtId="164" fontId="5" fillId="0" borderId="26" xfId="0" applyNumberFormat="1" applyFont="1" applyBorder="1"/>
    <xf numFmtId="0" fontId="5" fillId="0" borderId="12" xfId="0" applyFont="1" applyBorder="1"/>
    <xf numFmtId="0" fontId="4" fillId="0" borderId="25" xfId="0" applyFont="1" applyBorder="1"/>
    <xf numFmtId="3" fontId="5" fillId="0" borderId="12" xfId="0" applyNumberFormat="1" applyFont="1" applyBorder="1" applyAlignment="1">
      <alignment horizontal="center"/>
    </xf>
    <xf numFmtId="164" fontId="5" fillId="3" borderId="27" xfId="0" applyNumberFormat="1" applyFont="1" applyFill="1" applyBorder="1"/>
    <xf numFmtId="164" fontId="5" fillId="0" borderId="15" xfId="0" applyNumberFormat="1" applyFont="1" applyBorder="1"/>
    <xf numFmtId="164" fontId="5" fillId="0" borderId="18" xfId="0" applyNumberFormat="1" applyFont="1" applyBorder="1"/>
    <xf numFmtId="3" fontId="5" fillId="0" borderId="16" xfId="0" applyNumberFormat="1" applyFont="1" applyBorder="1" applyAlignment="1">
      <alignment horizontal="center"/>
    </xf>
    <xf numFmtId="164" fontId="5" fillId="0" borderId="16" xfId="0" applyNumberFormat="1" applyFont="1" applyBorder="1"/>
    <xf numFmtId="3" fontId="5" fillId="0" borderId="12" xfId="0" applyNumberFormat="1" applyFont="1" applyBorder="1"/>
    <xf numFmtId="0" fontId="5" fillId="0" borderId="25" xfId="0" applyFont="1" applyBorder="1" applyAlignment="1">
      <alignment horizontal="left"/>
    </xf>
    <xf numFmtId="164" fontId="5" fillId="0" borderId="14" xfId="0" applyNumberFormat="1" applyFont="1" applyBorder="1"/>
    <xf numFmtId="3" fontId="5" fillId="0" borderId="16" xfId="0" applyNumberFormat="1" applyFont="1" applyBorder="1"/>
    <xf numFmtId="164" fontId="5" fillId="0" borderId="17" xfId="0" applyNumberFormat="1" applyFont="1" applyBorder="1"/>
    <xf numFmtId="0" fontId="4" fillId="0" borderId="13" xfId="0" applyFont="1" applyBorder="1"/>
    <xf numFmtId="0" fontId="5" fillId="0" borderId="18" xfId="0" applyFont="1" applyBorder="1"/>
    <xf numFmtId="3" fontId="5" fillId="0" borderId="15" xfId="0" applyNumberFormat="1" applyFont="1" applyBorder="1" applyAlignment="1">
      <alignment horizontal="center"/>
    </xf>
    <xf numFmtId="164" fontId="4" fillId="0" borderId="15" xfId="0" applyNumberFormat="1" applyFont="1" applyBorder="1"/>
    <xf numFmtId="166" fontId="2" fillId="0" borderId="20" xfId="0" applyNumberFormat="1" applyFont="1" applyBorder="1"/>
    <xf numFmtId="0" fontId="12" fillId="0" borderId="0" xfId="0" applyFont="1"/>
    <xf numFmtId="164" fontId="4" fillId="0" borderId="30" xfId="0" applyNumberFormat="1" applyFont="1" applyBorder="1"/>
    <xf numFmtId="0" fontId="5" fillId="6" borderId="32" xfId="0" applyFont="1" applyFill="1" applyBorder="1"/>
    <xf numFmtId="0" fontId="5" fillId="6" borderId="33" xfId="0" applyFont="1" applyFill="1" applyBorder="1"/>
    <xf numFmtId="0" fontId="4" fillId="4" borderId="24" xfId="0" applyFont="1" applyFill="1" applyBorder="1" applyAlignment="1">
      <alignment horizontal="center"/>
    </xf>
    <xf numFmtId="0" fontId="4" fillId="4" borderId="27" xfId="0" applyFont="1" applyFill="1" applyBorder="1" applyAlignment="1">
      <alignment horizontal="center"/>
    </xf>
    <xf numFmtId="164" fontId="4" fillId="4" borderId="36" xfId="0" applyNumberFormat="1" applyFont="1" applyFill="1" applyBorder="1" applyAlignment="1">
      <alignment horizontal="center"/>
    </xf>
    <xf numFmtId="164" fontId="4" fillId="4" borderId="27" xfId="0" applyNumberFormat="1" applyFont="1" applyFill="1" applyBorder="1" applyAlignment="1">
      <alignment horizontal="center"/>
    </xf>
    <xf numFmtId="164" fontId="4" fillId="2" borderId="27" xfId="0" applyNumberFormat="1" applyFont="1" applyFill="1" applyBorder="1" applyAlignment="1">
      <alignment horizontal="center"/>
    </xf>
    <xf numFmtId="164" fontId="4" fillId="2" borderId="21" xfId="0" applyNumberFormat="1" applyFont="1" applyFill="1" applyBorder="1" applyAlignment="1">
      <alignment horizontal="center"/>
    </xf>
    <xf numFmtId="0" fontId="4" fillId="4" borderId="28" xfId="0" applyFont="1" applyFill="1" applyBorder="1" applyAlignment="1">
      <alignment horizontal="center"/>
    </xf>
    <xf numFmtId="164" fontId="4" fillId="4" borderId="42" xfId="0" applyNumberFormat="1" applyFont="1" applyFill="1" applyBorder="1" applyAlignment="1">
      <alignment horizontal="center"/>
    </xf>
    <xf numFmtId="164" fontId="4" fillId="2" borderId="42" xfId="0" applyNumberFormat="1" applyFont="1" applyFill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0" borderId="25" xfId="0" quotePrefix="1" applyFont="1" applyBorder="1" applyAlignment="1">
      <alignment horizontal="left"/>
    </xf>
    <xf numFmtId="0" fontId="3" fillId="0" borderId="25" xfId="0" applyFont="1" applyBorder="1"/>
    <xf numFmtId="164" fontId="3" fillId="0" borderId="12" xfId="0" applyNumberFormat="1" applyFont="1" applyBorder="1"/>
    <xf numFmtId="164" fontId="3" fillId="0" borderId="15" xfId="0" applyNumberFormat="1" applyFont="1" applyBorder="1"/>
    <xf numFmtId="164" fontId="3" fillId="0" borderId="14" xfId="0" applyNumberFormat="1" applyFont="1" applyBorder="1"/>
    <xf numFmtId="164" fontId="3" fillId="0" borderId="0" xfId="0" applyNumberFormat="1" applyFont="1"/>
    <xf numFmtId="164" fontId="3" fillId="0" borderId="18" xfId="0" applyNumberFormat="1" applyFont="1" applyBorder="1"/>
    <xf numFmtId="0" fontId="3" fillId="0" borderId="0" xfId="0" applyFont="1" applyAlignment="1">
      <alignment horizontal="center"/>
    </xf>
    <xf numFmtId="3" fontId="3" fillId="0" borderId="0" xfId="0" applyNumberFormat="1" applyFont="1"/>
    <xf numFmtId="164" fontId="2" fillId="0" borderId="15" xfId="0" applyNumberFormat="1" applyFont="1" applyBorder="1"/>
    <xf numFmtId="0" fontId="3" fillId="0" borderId="0" xfId="0" applyFont="1" applyAlignment="1">
      <alignment horizontal="left"/>
    </xf>
    <xf numFmtId="164" fontId="5" fillId="6" borderId="21" xfId="0" applyNumberFormat="1" applyFont="1" applyFill="1" applyBorder="1"/>
    <xf numFmtId="164" fontId="4" fillId="2" borderId="36" xfId="0" applyNumberFormat="1" applyFont="1" applyFill="1" applyBorder="1" applyAlignment="1">
      <alignment horizontal="center"/>
    </xf>
    <xf numFmtId="164" fontId="5" fillId="0" borderId="9" xfId="0" applyNumberFormat="1" applyFont="1" applyBorder="1"/>
    <xf numFmtId="164" fontId="1" fillId="0" borderId="0" xfId="0" applyNumberFormat="1" applyFont="1" applyAlignment="1">
      <alignment horizontal="center"/>
    </xf>
    <xf numFmtId="164" fontId="5" fillId="0" borderId="23" xfId="0" applyNumberFormat="1" applyFont="1" applyBorder="1"/>
    <xf numFmtId="164" fontId="2" fillId="0" borderId="0" xfId="0" applyNumberFormat="1" applyFont="1"/>
    <xf numFmtId="164" fontId="4" fillId="0" borderId="0" xfId="0" applyNumberFormat="1" applyFont="1"/>
    <xf numFmtId="0" fontId="4" fillId="2" borderId="44" xfId="0" applyFont="1" applyFill="1" applyBorder="1" applyAlignment="1">
      <alignment horizontal="center"/>
    </xf>
    <xf numFmtId="0" fontId="4" fillId="6" borderId="32" xfId="0" applyFont="1" applyFill="1" applyBorder="1" applyAlignment="1">
      <alignment horizontal="center"/>
    </xf>
    <xf numFmtId="0" fontId="4" fillId="6" borderId="24" xfId="0" applyFont="1" applyFill="1" applyBorder="1" applyAlignment="1">
      <alignment horizontal="center"/>
    </xf>
    <xf numFmtId="17" fontId="4" fillId="6" borderId="33" xfId="0" applyNumberFormat="1" applyFont="1" applyFill="1" applyBorder="1" applyAlignment="1">
      <alignment horizontal="center"/>
    </xf>
    <xf numFmtId="0" fontId="4" fillId="7" borderId="24" xfId="0" applyFont="1" applyFill="1" applyBorder="1" applyAlignment="1">
      <alignment horizontal="center"/>
    </xf>
    <xf numFmtId="0" fontId="4" fillId="6" borderId="35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4" fillId="7" borderId="27" xfId="0" applyFont="1" applyFill="1" applyBorder="1" applyAlignment="1">
      <alignment horizontal="center"/>
    </xf>
    <xf numFmtId="0" fontId="5" fillId="6" borderId="39" xfId="0" applyFont="1" applyFill="1" applyBorder="1"/>
    <xf numFmtId="0" fontId="4" fillId="2" borderId="28" xfId="0" applyFont="1" applyFill="1" applyBorder="1" applyAlignment="1">
      <alignment horizontal="center"/>
    </xf>
    <xf numFmtId="0" fontId="4" fillId="7" borderId="28" xfId="0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9" xfId="0" applyFont="1" applyBorder="1"/>
    <xf numFmtId="0" fontId="5" fillId="0" borderId="26" xfId="0" applyFont="1" applyBorder="1"/>
    <xf numFmtId="0" fontId="4" fillId="0" borderId="26" xfId="0" applyFont="1" applyBorder="1"/>
    <xf numFmtId="0" fontId="13" fillId="0" borderId="25" xfId="0" applyFont="1" applyBorder="1"/>
    <xf numFmtId="0" fontId="5" fillId="0" borderId="12" xfId="0" quotePrefix="1" applyFont="1" applyBorder="1" applyAlignment="1">
      <alignment horizontal="center"/>
    </xf>
    <xf numFmtId="17" fontId="5" fillId="0" borderId="12" xfId="0" quotePrefix="1" applyNumberFormat="1" applyFont="1" applyBorder="1" applyAlignment="1">
      <alignment horizontal="center"/>
    </xf>
    <xf numFmtId="164" fontId="4" fillId="0" borderId="26" xfId="0" quotePrefix="1" applyNumberFormat="1" applyFont="1" applyBorder="1" applyAlignment="1">
      <alignment horizontal="center"/>
    </xf>
    <xf numFmtId="17" fontId="5" fillId="0" borderId="0" xfId="0" applyNumberFormat="1" applyFont="1" applyAlignment="1">
      <alignment horizontal="center"/>
    </xf>
    <xf numFmtId="164" fontId="4" fillId="0" borderId="26" xfId="0" applyNumberFormat="1" applyFont="1" applyBorder="1" applyAlignment="1">
      <alignment horizontal="center"/>
    </xf>
    <xf numFmtId="0" fontId="5" fillId="0" borderId="0" xfId="0" quotePrefix="1" applyFont="1" applyAlignment="1">
      <alignment horizontal="center"/>
    </xf>
    <xf numFmtId="17" fontId="5" fillId="0" borderId="12" xfId="0" applyNumberFormat="1" applyFont="1" applyBorder="1" applyAlignment="1">
      <alignment horizontal="center"/>
    </xf>
    <xf numFmtId="17" fontId="5" fillId="0" borderId="25" xfId="0" applyNumberFormat="1" applyFont="1" applyBorder="1" applyAlignment="1">
      <alignment horizontal="center"/>
    </xf>
    <xf numFmtId="164" fontId="5" fillId="0" borderId="29" xfId="0" applyNumberFormat="1" applyFont="1" applyBorder="1"/>
    <xf numFmtId="164" fontId="5" fillId="0" borderId="45" xfId="0" applyNumberFormat="1" applyFont="1" applyBorder="1"/>
    <xf numFmtId="0" fontId="5" fillId="0" borderId="13" xfId="0" applyFont="1" applyBorder="1"/>
    <xf numFmtId="0" fontId="5" fillId="0" borderId="15" xfId="0" applyFont="1" applyBorder="1" applyAlignment="1">
      <alignment horizontal="center"/>
    </xf>
    <xf numFmtId="164" fontId="4" fillId="0" borderId="14" xfId="0" applyNumberFormat="1" applyFont="1" applyBorder="1"/>
    <xf numFmtId="0" fontId="5" fillId="0" borderId="20" xfId="0" applyFont="1" applyBorder="1"/>
    <xf numFmtId="0" fontId="5" fillId="0" borderId="11" xfId="0" applyFont="1" applyBorder="1"/>
    <xf numFmtId="164" fontId="5" fillId="0" borderId="46" xfId="0" applyNumberFormat="1" applyFont="1" applyBorder="1"/>
    <xf numFmtId="0" fontId="5" fillId="0" borderId="14" xfId="0" applyFont="1" applyBorder="1"/>
    <xf numFmtId="0" fontId="4" fillId="4" borderId="47" xfId="0" applyFont="1" applyFill="1" applyBorder="1" applyAlignment="1">
      <alignment horizontal="center"/>
    </xf>
    <xf numFmtId="0" fontId="4" fillId="4" borderId="48" xfId="0" applyFont="1" applyFill="1" applyBorder="1" applyAlignment="1">
      <alignment horizontal="center"/>
    </xf>
    <xf numFmtId="0" fontId="4" fillId="4" borderId="49" xfId="0" applyFont="1" applyFill="1" applyBorder="1" applyAlignment="1">
      <alignment horizontal="center"/>
    </xf>
    <xf numFmtId="0" fontId="4" fillId="2" borderId="49" xfId="0" applyFont="1" applyFill="1" applyBorder="1" applyAlignment="1">
      <alignment horizontal="center"/>
    </xf>
    <xf numFmtId="0" fontId="4" fillId="2" borderId="48" xfId="0" applyFont="1" applyFill="1" applyBorder="1" applyAlignment="1">
      <alignment horizontal="center"/>
    </xf>
    <xf numFmtId="0" fontId="4" fillId="2" borderId="50" xfId="0" applyFont="1" applyFill="1" applyBorder="1" applyAlignment="1">
      <alignment horizontal="center"/>
    </xf>
    <xf numFmtId="0" fontId="4" fillId="4" borderId="51" xfId="0" applyFont="1" applyFill="1" applyBorder="1" applyAlignment="1">
      <alignment horizontal="center"/>
    </xf>
    <xf numFmtId="0" fontId="4" fillId="4" borderId="40" xfId="0" applyFont="1" applyFill="1" applyBorder="1" applyAlignment="1">
      <alignment horizontal="center"/>
    </xf>
    <xf numFmtId="0" fontId="4" fillId="2" borderId="40" xfId="0" applyFont="1" applyFill="1" applyBorder="1" applyAlignment="1">
      <alignment horizontal="center"/>
    </xf>
    <xf numFmtId="9" fontId="4" fillId="2" borderId="28" xfId="0" applyNumberFormat="1" applyFont="1" applyFill="1" applyBorder="1" applyAlignment="1">
      <alignment horizontal="center"/>
    </xf>
    <xf numFmtId="168" fontId="4" fillId="2" borderId="52" xfId="0" applyNumberFormat="1" applyFont="1" applyFill="1" applyBorder="1" applyAlignment="1">
      <alignment horizontal="center"/>
    </xf>
    <xf numFmtId="0" fontId="5" fillId="0" borderId="7" xfId="0" applyFont="1" applyBorder="1"/>
    <xf numFmtId="0" fontId="5" fillId="0" borderId="53" xfId="0" applyFont="1" applyBorder="1"/>
    <xf numFmtId="0" fontId="4" fillId="0" borderId="7" xfId="0" applyFont="1" applyBorder="1"/>
    <xf numFmtId="0" fontId="4" fillId="0" borderId="12" xfId="0" applyFont="1" applyBorder="1"/>
    <xf numFmtId="0" fontId="5" fillId="0" borderId="12" xfId="0" applyFont="1" applyBorder="1" applyAlignment="1">
      <alignment horizontal="left"/>
    </xf>
    <xf numFmtId="164" fontId="5" fillId="0" borderId="53" xfId="0" applyNumberFormat="1" applyFont="1" applyBorder="1"/>
    <xf numFmtId="164" fontId="5" fillId="0" borderId="54" xfId="0" applyNumberFormat="1" applyFont="1" applyBorder="1"/>
    <xf numFmtId="164" fontId="4" fillId="0" borderId="19" xfId="0" applyNumberFormat="1" applyFont="1" applyBorder="1"/>
    <xf numFmtId="164" fontId="4" fillId="0" borderId="55" xfId="0" applyNumberFormat="1" applyFont="1" applyBorder="1"/>
    <xf numFmtId="0" fontId="5" fillId="0" borderId="8" xfId="0" applyFont="1" applyBorder="1"/>
    <xf numFmtId="0" fontId="5" fillId="0" borderId="56" xfId="0" applyFont="1" applyBorder="1"/>
    <xf numFmtId="0" fontId="5" fillId="0" borderId="57" xfId="0" applyFont="1" applyBorder="1"/>
    <xf numFmtId="164" fontId="5" fillId="0" borderId="56" xfId="0" applyNumberFormat="1" applyFont="1" applyBorder="1"/>
    <xf numFmtId="164" fontId="5" fillId="0" borderId="57" xfId="0" applyNumberFormat="1" applyFont="1" applyBorder="1"/>
    <xf numFmtId="164" fontId="5" fillId="0" borderId="58" xfId="0" applyNumberFormat="1" applyFont="1" applyBorder="1"/>
    <xf numFmtId="0" fontId="14" fillId="2" borderId="47" xfId="0" applyFont="1" applyFill="1" applyBorder="1"/>
    <xf numFmtId="0" fontId="14" fillId="2" borderId="49" xfId="0" applyFont="1" applyFill="1" applyBorder="1"/>
    <xf numFmtId="0" fontId="14" fillId="2" borderId="48" xfId="0" applyFont="1" applyFill="1" applyBorder="1"/>
    <xf numFmtId="0" fontId="14" fillId="2" borderId="50" xfId="0" applyFont="1" applyFill="1" applyBorder="1"/>
    <xf numFmtId="0" fontId="15" fillId="2" borderId="59" xfId="0" applyFont="1" applyFill="1" applyBorder="1" applyAlignment="1">
      <alignment horizontal="center"/>
    </xf>
    <xf numFmtId="0" fontId="15" fillId="2" borderId="27" xfId="0" applyFont="1" applyFill="1" applyBorder="1" applyAlignment="1">
      <alignment horizontal="center"/>
    </xf>
    <xf numFmtId="0" fontId="15" fillId="2" borderId="21" xfId="0" applyFont="1" applyFill="1" applyBorder="1" applyAlignment="1">
      <alignment horizontal="center"/>
    </xf>
    <xf numFmtId="0" fontId="15" fillId="2" borderId="21" xfId="0" quotePrefix="1" applyFont="1" applyFill="1" applyBorder="1" applyAlignment="1">
      <alignment horizontal="center"/>
    </xf>
    <xf numFmtId="0" fontId="15" fillId="2" borderId="60" xfId="0" applyFont="1" applyFill="1" applyBorder="1" applyAlignment="1">
      <alignment horizontal="center"/>
    </xf>
    <xf numFmtId="0" fontId="14" fillId="2" borderId="51" xfId="0" applyFont="1" applyFill="1" applyBorder="1"/>
    <xf numFmtId="0" fontId="15" fillId="2" borderId="28" xfId="0" applyFont="1" applyFill="1" applyBorder="1" applyAlignment="1">
      <alignment horizontal="center"/>
    </xf>
    <xf numFmtId="0" fontId="15" fillId="2" borderId="40" xfId="0" applyFont="1" applyFill="1" applyBorder="1" applyAlignment="1">
      <alignment horizontal="center"/>
    </xf>
    <xf numFmtId="0" fontId="14" fillId="2" borderId="40" xfId="0" applyFont="1" applyFill="1" applyBorder="1"/>
    <xf numFmtId="0" fontId="15" fillId="2" borderId="52" xfId="0" applyFont="1" applyFill="1" applyBorder="1" applyAlignment="1">
      <alignment horizontal="center"/>
    </xf>
    <xf numFmtId="10" fontId="4" fillId="0" borderId="0" xfId="0" applyNumberFormat="1" applyFont="1" applyAlignment="1">
      <alignment horizontal="center"/>
    </xf>
    <xf numFmtId="0" fontId="4" fillId="0" borderId="53" xfId="0" applyFont="1" applyBorder="1" applyAlignment="1">
      <alignment horizontal="center"/>
    </xf>
    <xf numFmtId="10" fontId="5" fillId="0" borderId="25" xfId="0" applyNumberFormat="1" applyFont="1" applyBorder="1" applyAlignment="1">
      <alignment horizontal="center"/>
    </xf>
    <xf numFmtId="164" fontId="5" fillId="0" borderId="53" xfId="0" applyNumberFormat="1" applyFont="1" applyBorder="1" applyAlignment="1">
      <alignment horizontal="right"/>
    </xf>
    <xf numFmtId="164" fontId="5" fillId="0" borderId="0" xfId="0" applyNumberFormat="1" applyFont="1" applyAlignment="1">
      <alignment horizontal="right"/>
    </xf>
    <xf numFmtId="164" fontId="5" fillId="0" borderId="54" xfId="0" applyNumberFormat="1" applyFont="1" applyBorder="1" applyAlignment="1">
      <alignment horizontal="right"/>
    </xf>
    <xf numFmtId="164" fontId="4" fillId="0" borderId="55" xfId="0" applyNumberFormat="1" applyFont="1" applyBorder="1" applyAlignment="1">
      <alignment horizontal="right"/>
    </xf>
    <xf numFmtId="164" fontId="4" fillId="0" borderId="0" xfId="0" applyNumberFormat="1" applyFont="1" applyAlignment="1">
      <alignment horizontal="right"/>
    </xf>
    <xf numFmtId="0" fontId="5" fillId="0" borderId="61" xfId="0" applyFont="1" applyBorder="1"/>
    <xf numFmtId="0" fontId="5" fillId="0" borderId="15" xfId="0" applyFont="1" applyBorder="1"/>
    <xf numFmtId="10" fontId="5" fillId="0" borderId="13" xfId="0" applyNumberFormat="1" applyFont="1" applyBorder="1" applyAlignment="1">
      <alignment horizontal="center"/>
    </xf>
    <xf numFmtId="164" fontId="4" fillId="0" borderId="54" xfId="0" applyNumberFormat="1" applyFont="1" applyBorder="1" applyAlignment="1">
      <alignment horizontal="right"/>
    </xf>
    <xf numFmtId="164" fontId="5" fillId="0" borderId="10" xfId="0" applyNumberFormat="1" applyFont="1" applyBorder="1"/>
    <xf numFmtId="10" fontId="5" fillId="0" borderId="20" xfId="0" applyNumberFormat="1" applyFont="1" applyBorder="1" applyAlignment="1">
      <alignment horizontal="center"/>
    </xf>
    <xf numFmtId="164" fontId="4" fillId="0" borderId="62" xfId="0" applyNumberFormat="1" applyFont="1" applyBorder="1" applyAlignment="1">
      <alignment horizontal="right"/>
    </xf>
    <xf numFmtId="0" fontId="16" fillId="0" borderId="7" xfId="0" applyFont="1" applyBorder="1"/>
    <xf numFmtId="164" fontId="5" fillId="0" borderId="25" xfId="0" applyNumberFormat="1" applyFont="1" applyBorder="1"/>
    <xf numFmtId="10" fontId="5" fillId="0" borderId="0" xfId="0" applyNumberFormat="1" applyFont="1" applyAlignment="1">
      <alignment horizontal="center"/>
    </xf>
    <xf numFmtId="164" fontId="4" fillId="0" borderId="63" xfId="0" applyNumberFormat="1" applyFont="1" applyBorder="1" applyAlignment="1">
      <alignment horizontal="right"/>
    </xf>
    <xf numFmtId="164" fontId="5" fillId="0" borderId="12" xfId="0" applyNumberFormat="1" applyFont="1" applyBorder="1" applyAlignment="1">
      <alignment horizontal="center"/>
    </xf>
    <xf numFmtId="164" fontId="4" fillId="0" borderId="15" xfId="0" applyNumberFormat="1" applyFont="1" applyBorder="1" applyAlignment="1">
      <alignment horizontal="center"/>
    </xf>
    <xf numFmtId="164" fontId="4" fillId="0" borderId="30" xfId="0" applyNumberFormat="1" applyFont="1" applyBorder="1" applyAlignment="1">
      <alignment horizontal="center"/>
    </xf>
    <xf numFmtId="164" fontId="5" fillId="0" borderId="64" xfId="0" applyNumberFormat="1" applyFont="1" applyBorder="1"/>
    <xf numFmtId="164" fontId="5" fillId="0" borderId="56" xfId="0" applyNumberFormat="1" applyFont="1" applyBorder="1" applyAlignment="1">
      <alignment horizontal="right"/>
    </xf>
    <xf numFmtId="164" fontId="5" fillId="0" borderId="65" xfId="0" applyNumberFormat="1" applyFont="1" applyBorder="1" applyAlignment="1">
      <alignment horizontal="right"/>
    </xf>
    <xf numFmtId="0" fontId="5" fillId="0" borderId="5" xfId="0" quotePrefix="1" applyFont="1" applyBorder="1" applyAlignment="1">
      <alignment horizontal="left"/>
    </xf>
    <xf numFmtId="0" fontId="5" fillId="0" borderId="66" xfId="0" applyFont="1" applyBorder="1"/>
    <xf numFmtId="164" fontId="5" fillId="0" borderId="66" xfId="0" applyNumberFormat="1" applyFont="1" applyBorder="1"/>
    <xf numFmtId="164" fontId="5" fillId="0" borderId="66" xfId="0" applyNumberFormat="1" applyFont="1" applyBorder="1" applyAlignment="1">
      <alignment horizontal="right"/>
    </xf>
    <xf numFmtId="164" fontId="5" fillId="0" borderId="67" xfId="0" applyNumberFormat="1" applyFont="1" applyBorder="1" applyAlignment="1">
      <alignment horizontal="right"/>
    </xf>
    <xf numFmtId="164" fontId="5" fillId="0" borderId="63" xfId="0" applyNumberFormat="1" applyFont="1" applyBorder="1" applyAlignment="1">
      <alignment horizontal="right"/>
    </xf>
    <xf numFmtId="10" fontId="5" fillId="0" borderId="0" xfId="0" applyNumberFormat="1" applyFont="1" applyAlignment="1">
      <alignment horizontal="left"/>
    </xf>
    <xf numFmtId="0" fontId="5" fillId="0" borderId="0" xfId="0" applyFont="1" applyAlignment="1">
      <alignment horizontal="right"/>
    </xf>
    <xf numFmtId="10" fontId="5" fillId="0" borderId="8" xfId="0" applyNumberFormat="1" applyFont="1" applyBorder="1" applyAlignment="1">
      <alignment horizontal="left"/>
    </xf>
    <xf numFmtId="0" fontId="5" fillId="0" borderId="56" xfId="0" applyFont="1" applyBorder="1" applyAlignment="1">
      <alignment horizontal="right"/>
    </xf>
    <xf numFmtId="0" fontId="15" fillId="2" borderId="47" xfId="0" applyFont="1" applyFill="1" applyBorder="1" applyAlignment="1">
      <alignment horizontal="center"/>
    </xf>
    <xf numFmtId="0" fontId="15" fillId="2" borderId="48" xfId="0" applyFont="1" applyFill="1" applyBorder="1" applyAlignment="1">
      <alignment horizontal="center"/>
    </xf>
    <xf numFmtId="0" fontId="15" fillId="2" borderId="49" xfId="0" applyFont="1" applyFill="1" applyBorder="1" applyAlignment="1">
      <alignment horizontal="center"/>
    </xf>
    <xf numFmtId="0" fontId="15" fillId="2" borderId="68" xfId="0" applyFont="1" applyFill="1" applyBorder="1" applyAlignment="1">
      <alignment horizontal="center"/>
    </xf>
    <xf numFmtId="0" fontId="15" fillId="2" borderId="51" xfId="0" applyFont="1" applyFill="1" applyBorder="1" applyAlignment="1">
      <alignment horizontal="center"/>
    </xf>
    <xf numFmtId="0" fontId="15" fillId="2" borderId="69" xfId="0" applyFont="1" applyFill="1" applyBorder="1" applyAlignment="1">
      <alignment horizontal="center"/>
    </xf>
    <xf numFmtId="164" fontId="5" fillId="0" borderId="63" xfId="0" applyNumberFormat="1" applyFont="1" applyBorder="1"/>
    <xf numFmtId="164" fontId="5" fillId="0" borderId="30" xfId="0" applyNumberFormat="1" applyFont="1" applyBorder="1"/>
    <xf numFmtId="9" fontId="5" fillId="0" borderId="0" xfId="0" applyNumberFormat="1" applyFont="1"/>
    <xf numFmtId="9" fontId="5" fillId="0" borderId="56" xfId="0" applyNumberFormat="1" applyFont="1" applyBorder="1"/>
    <xf numFmtId="164" fontId="5" fillId="0" borderId="65" xfId="0" applyNumberFormat="1" applyFont="1" applyBorder="1"/>
    <xf numFmtId="0" fontId="15" fillId="2" borderId="50" xfId="0" applyFont="1" applyFill="1" applyBorder="1" applyAlignment="1">
      <alignment horizontal="center"/>
    </xf>
    <xf numFmtId="0" fontId="5" fillId="0" borderId="70" xfId="0" applyFont="1" applyBorder="1"/>
    <xf numFmtId="37" fontId="5" fillId="0" borderId="12" xfId="0" applyNumberFormat="1" applyFont="1" applyBorder="1"/>
    <xf numFmtId="37" fontId="5" fillId="0" borderId="53" xfId="0" applyNumberFormat="1" applyFont="1" applyBorder="1"/>
    <xf numFmtId="37" fontId="12" fillId="0" borderId="0" xfId="0" quotePrefix="1" applyNumberFormat="1" applyFont="1" applyAlignment="1">
      <alignment horizontal="center"/>
    </xf>
    <xf numFmtId="37" fontId="17" fillId="0" borderId="0" xfId="0" applyNumberFormat="1" applyFont="1"/>
    <xf numFmtId="37" fontId="5" fillId="0" borderId="16" xfId="0" applyNumberFormat="1" applyFont="1" applyBorder="1"/>
    <xf numFmtId="37" fontId="12" fillId="0" borderId="0" xfId="0" applyNumberFormat="1" applyFont="1" applyAlignment="1">
      <alignment horizontal="center"/>
    </xf>
    <xf numFmtId="37" fontId="4" fillId="0" borderId="30" xfId="0" applyNumberFormat="1" applyFont="1" applyBorder="1"/>
    <xf numFmtId="37" fontId="4" fillId="0" borderId="55" xfId="0" applyNumberFormat="1" applyFont="1" applyBorder="1"/>
    <xf numFmtId="37" fontId="5" fillId="0" borderId="71" xfId="0" applyNumberFormat="1" applyFont="1" applyBorder="1"/>
    <xf numFmtId="37" fontId="5" fillId="0" borderId="54" xfId="0" applyNumberFormat="1" applyFont="1" applyBorder="1"/>
    <xf numFmtId="37" fontId="5" fillId="0" borderId="63" xfId="0" applyNumberFormat="1" applyFont="1" applyBorder="1"/>
    <xf numFmtId="0" fontId="5" fillId="0" borderId="63" xfId="0" applyFont="1" applyBorder="1"/>
    <xf numFmtId="0" fontId="4" fillId="0" borderId="8" xfId="0" applyFont="1" applyBorder="1" applyAlignment="1">
      <alignment horizontal="left"/>
    </xf>
    <xf numFmtId="0" fontId="5" fillId="0" borderId="65" xfId="0" applyFont="1" applyBorder="1"/>
    <xf numFmtId="0" fontId="4" fillId="4" borderId="72" xfId="0" applyFont="1" applyFill="1" applyBorder="1" applyAlignment="1">
      <alignment horizontal="center" vertical="center" wrapText="1"/>
    </xf>
    <xf numFmtId="0" fontId="4" fillId="4" borderId="73" xfId="0" applyFont="1" applyFill="1" applyBorder="1" applyAlignment="1">
      <alignment horizontal="center" vertical="center" wrapText="1"/>
    </xf>
    <xf numFmtId="0" fontId="4" fillId="4" borderId="74" xfId="0" applyFont="1" applyFill="1" applyBorder="1" applyAlignment="1">
      <alignment horizontal="center" vertical="center" wrapText="1"/>
    </xf>
    <xf numFmtId="0" fontId="4" fillId="2" borderId="72" xfId="0" applyFont="1" applyFill="1" applyBorder="1" applyAlignment="1">
      <alignment horizontal="center" vertical="center" wrapText="1"/>
    </xf>
    <xf numFmtId="0" fontId="4" fillId="2" borderId="74" xfId="0" applyFont="1" applyFill="1" applyBorder="1" applyAlignment="1">
      <alignment horizontal="center" vertical="center" wrapText="1"/>
    </xf>
    <xf numFmtId="0" fontId="5" fillId="0" borderId="75" xfId="0" applyFont="1" applyBorder="1"/>
    <xf numFmtId="37" fontId="5" fillId="0" borderId="75" xfId="0" applyNumberFormat="1" applyFont="1" applyBorder="1"/>
    <xf numFmtId="0" fontId="18" fillId="0" borderId="75" xfId="0" applyFont="1" applyBorder="1"/>
    <xf numFmtId="16" fontId="5" fillId="0" borderId="12" xfId="0" quotePrefix="1" applyNumberFormat="1" applyFont="1" applyBorder="1" applyAlignment="1">
      <alignment horizontal="center"/>
    </xf>
    <xf numFmtId="168" fontId="5" fillId="0" borderId="12" xfId="0" applyNumberFormat="1" applyFont="1" applyBorder="1" applyAlignment="1">
      <alignment horizontal="center"/>
    </xf>
    <xf numFmtId="37" fontId="5" fillId="0" borderId="75" xfId="0" applyNumberFormat="1" applyFont="1" applyBorder="1" applyAlignment="1">
      <alignment horizontal="center"/>
    </xf>
    <xf numFmtId="16" fontId="5" fillId="0" borderId="12" xfId="0" applyNumberFormat="1" applyFont="1" applyBorder="1" applyAlignment="1">
      <alignment horizontal="center"/>
    </xf>
    <xf numFmtId="37" fontId="5" fillId="0" borderId="55" xfId="0" applyNumberFormat="1" applyFont="1" applyBorder="1"/>
    <xf numFmtId="0" fontId="5" fillId="0" borderId="76" xfId="0" applyFont="1" applyBorder="1"/>
    <xf numFmtId="16" fontId="5" fillId="0" borderId="15" xfId="0" applyNumberFormat="1" applyFont="1" applyBorder="1" applyAlignment="1">
      <alignment horizontal="center"/>
    </xf>
    <xf numFmtId="37" fontId="5" fillId="0" borderId="15" xfId="0" applyNumberFormat="1" applyFont="1" applyBorder="1"/>
    <xf numFmtId="168" fontId="5" fillId="0" borderId="15" xfId="0" applyNumberFormat="1" applyFont="1" applyBorder="1" applyAlignment="1">
      <alignment horizontal="center"/>
    </xf>
    <xf numFmtId="37" fontId="5" fillId="0" borderId="76" xfId="0" applyNumberFormat="1" applyFont="1" applyBorder="1" applyAlignment="1">
      <alignment horizontal="center"/>
    </xf>
    <xf numFmtId="16" fontId="5" fillId="0" borderId="0" xfId="0" applyNumberFormat="1" applyFont="1" applyAlignment="1">
      <alignment horizontal="center"/>
    </xf>
    <xf numFmtId="168" fontId="5" fillId="0" borderId="0" xfId="0" applyNumberFormat="1" applyFont="1" applyAlignment="1">
      <alignment horizontal="center"/>
    </xf>
    <xf numFmtId="37" fontId="5" fillId="0" borderId="0" xfId="0" applyNumberFormat="1" applyFont="1" applyAlignment="1">
      <alignment horizontal="center"/>
    </xf>
    <xf numFmtId="0" fontId="5" fillId="0" borderId="56" xfId="0" applyFont="1" applyBorder="1" applyAlignment="1">
      <alignment horizontal="center"/>
    </xf>
    <xf numFmtId="37" fontId="5" fillId="0" borderId="56" xfId="0" applyNumberFormat="1" applyFont="1" applyBorder="1"/>
    <xf numFmtId="168" fontId="5" fillId="0" borderId="56" xfId="0" applyNumberFormat="1" applyFont="1" applyBorder="1" applyAlignment="1">
      <alignment horizontal="center"/>
    </xf>
    <xf numFmtId="37" fontId="5" fillId="0" borderId="56" xfId="0" applyNumberFormat="1" applyFont="1" applyBorder="1" applyAlignment="1">
      <alignment horizontal="center"/>
    </xf>
    <xf numFmtId="37" fontId="5" fillId="0" borderId="65" xfId="0" applyNumberFormat="1" applyFont="1" applyBorder="1"/>
    <xf numFmtId="0" fontId="5" fillId="0" borderId="5" xfId="0" applyFont="1" applyBorder="1"/>
    <xf numFmtId="0" fontId="5" fillId="0" borderId="77" xfId="0" applyFont="1" applyBorder="1"/>
    <xf numFmtId="0" fontId="5" fillId="0" borderId="78" xfId="0" applyFont="1" applyBorder="1"/>
    <xf numFmtId="0" fontId="5" fillId="0" borderId="79" xfId="0" applyFont="1" applyBorder="1"/>
    <xf numFmtId="0" fontId="4" fillId="0" borderId="12" xfId="0" quotePrefix="1" applyFont="1" applyBorder="1" applyAlignment="1">
      <alignment horizontal="center"/>
    </xf>
    <xf numFmtId="10" fontId="5" fillId="0" borderId="0" xfId="0" applyNumberFormat="1" applyFont="1"/>
    <xf numFmtId="10" fontId="5" fillId="0" borderId="53" xfId="0" applyNumberFormat="1" applyFont="1" applyBorder="1"/>
    <xf numFmtId="37" fontId="4" fillId="0" borderId="80" xfId="0" applyNumberFormat="1" applyFont="1" applyBorder="1"/>
    <xf numFmtId="37" fontId="4" fillId="0" borderId="53" xfId="0" applyNumberFormat="1" applyFont="1" applyBorder="1"/>
    <xf numFmtId="0" fontId="5" fillId="0" borderId="81" xfId="0" applyFont="1" applyBorder="1"/>
    <xf numFmtId="37" fontId="5" fillId="0" borderId="58" xfId="0" applyNumberFormat="1" applyFont="1" applyBorder="1"/>
    <xf numFmtId="0" fontId="4" fillId="4" borderId="82" xfId="0" applyFont="1" applyFill="1" applyBorder="1" applyAlignment="1">
      <alignment horizontal="center"/>
    </xf>
    <xf numFmtId="0" fontId="4" fillId="2" borderId="82" xfId="0" applyFont="1" applyFill="1" applyBorder="1" applyAlignment="1">
      <alignment horizontal="center"/>
    </xf>
    <xf numFmtId="0" fontId="5" fillId="6" borderId="68" xfId="0" applyFont="1" applyFill="1" applyBorder="1" applyAlignment="1">
      <alignment horizontal="center"/>
    </xf>
    <xf numFmtId="0" fontId="4" fillId="4" borderId="42" xfId="0" applyFont="1" applyFill="1" applyBorder="1" applyAlignment="1">
      <alignment horizontal="center"/>
    </xf>
    <xf numFmtId="0" fontId="4" fillId="2" borderId="42" xfId="0" applyFont="1" applyFill="1" applyBorder="1" applyAlignment="1">
      <alignment horizontal="center"/>
    </xf>
    <xf numFmtId="0" fontId="5" fillId="6" borderId="69" xfId="0" applyFont="1" applyFill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/>
    <xf numFmtId="0" fontId="4" fillId="0" borderId="11" xfId="0" applyFont="1" applyBorder="1"/>
    <xf numFmtId="0" fontId="5" fillId="0" borderId="62" xfId="0" applyFont="1" applyBorder="1" applyAlignment="1">
      <alignment horizontal="center"/>
    </xf>
    <xf numFmtId="0" fontId="19" fillId="0" borderId="7" xfId="0" applyFont="1" applyBorder="1"/>
    <xf numFmtId="0" fontId="4" fillId="0" borderId="25" xfId="0" applyFont="1" applyBorder="1" applyAlignment="1">
      <alignment horizontal="center"/>
    </xf>
    <xf numFmtId="0" fontId="17" fillId="0" borderId="63" xfId="0" applyFont="1" applyBorder="1" applyAlignment="1">
      <alignment horizontal="center"/>
    </xf>
    <xf numFmtId="164" fontId="5" fillId="0" borderId="25" xfId="0" applyNumberFormat="1" applyFont="1" applyBorder="1" applyAlignment="1">
      <alignment horizontal="center"/>
    </xf>
    <xf numFmtId="0" fontId="12" fillId="0" borderId="63" xfId="0" quotePrefix="1" applyFont="1" applyBorder="1" applyAlignment="1">
      <alignment horizontal="center"/>
    </xf>
    <xf numFmtId="164" fontId="17" fillId="0" borderId="63" xfId="0" applyNumberFormat="1" applyFont="1" applyBorder="1" applyAlignment="1">
      <alignment horizontal="center"/>
    </xf>
    <xf numFmtId="164" fontId="4" fillId="0" borderId="12" xfId="0" applyNumberFormat="1" applyFont="1" applyBorder="1" applyAlignment="1">
      <alignment horizontal="center"/>
    </xf>
    <xf numFmtId="0" fontId="5" fillId="0" borderId="64" xfId="0" applyFont="1" applyBorder="1"/>
    <xf numFmtId="0" fontId="5" fillId="0" borderId="65" xfId="0" applyFont="1" applyBorder="1" applyAlignment="1">
      <alignment horizontal="center"/>
    </xf>
    <xf numFmtId="0" fontId="4" fillId="4" borderId="83" xfId="0" applyFont="1" applyFill="1" applyBorder="1" applyAlignment="1">
      <alignment horizontal="center"/>
    </xf>
    <xf numFmtId="0" fontId="4" fillId="2" borderId="68" xfId="0" applyFont="1" applyFill="1" applyBorder="1" applyAlignment="1">
      <alignment horizontal="center"/>
    </xf>
    <xf numFmtId="0" fontId="4" fillId="4" borderId="39" xfId="0" applyFont="1" applyFill="1" applyBorder="1" applyAlignment="1">
      <alignment horizontal="center"/>
    </xf>
    <xf numFmtId="0" fontId="4" fillId="2" borderId="69" xfId="0" applyFont="1" applyFill="1" applyBorder="1" applyAlignment="1">
      <alignment horizontal="center"/>
    </xf>
    <xf numFmtId="0" fontId="5" fillId="0" borderId="84" xfId="0" applyFont="1" applyBorder="1"/>
    <xf numFmtId="3" fontId="5" fillId="0" borderId="53" xfId="0" applyNumberFormat="1" applyFont="1" applyBorder="1"/>
    <xf numFmtId="0" fontId="4" fillId="0" borderId="75" xfId="0" applyFont="1" applyBorder="1"/>
    <xf numFmtId="3" fontId="5" fillId="0" borderId="29" xfId="0" applyNumberFormat="1" applyFont="1" applyBorder="1"/>
    <xf numFmtId="9" fontId="5" fillId="0" borderId="75" xfId="0" quotePrefix="1" applyNumberFormat="1" applyFont="1" applyBorder="1"/>
    <xf numFmtId="9" fontId="5" fillId="0" borderId="75" xfId="0" quotePrefix="1" applyNumberFormat="1" applyFont="1" applyBorder="1" applyAlignment="1">
      <alignment horizontal="left"/>
    </xf>
    <xf numFmtId="3" fontId="5" fillId="0" borderId="25" xfId="0" applyNumberFormat="1" applyFont="1" applyBorder="1"/>
    <xf numFmtId="9" fontId="5" fillId="0" borderId="75" xfId="0" applyNumberFormat="1" applyFont="1" applyBorder="1"/>
    <xf numFmtId="0" fontId="5" fillId="0" borderId="54" xfId="0" applyFont="1" applyBorder="1"/>
    <xf numFmtId="3" fontId="4" fillId="0" borderId="9" xfId="0" applyNumberFormat="1" applyFont="1" applyBorder="1"/>
    <xf numFmtId="3" fontId="4" fillId="0" borderId="25" xfId="0" applyNumberFormat="1" applyFont="1" applyBorder="1"/>
    <xf numFmtId="3" fontId="4" fillId="0" borderId="12" xfId="0" applyNumberFormat="1" applyFont="1" applyBorder="1"/>
    <xf numFmtId="3" fontId="4" fillId="0" borderId="30" xfId="0" applyNumberFormat="1" applyFont="1" applyBorder="1"/>
    <xf numFmtId="3" fontId="4" fillId="0" borderId="55" xfId="0" applyNumberFormat="1" applyFont="1" applyBorder="1"/>
    <xf numFmtId="0" fontId="5" fillId="0" borderId="85" xfId="0" applyFont="1" applyBorder="1"/>
    <xf numFmtId="3" fontId="5" fillId="0" borderId="64" xfId="0" applyNumberFormat="1" applyFont="1" applyBorder="1"/>
    <xf numFmtId="3" fontId="5" fillId="0" borderId="57" xfId="0" applyNumberFormat="1" applyFont="1" applyBorder="1"/>
    <xf numFmtId="3" fontId="5" fillId="0" borderId="58" xfId="0" applyNumberFormat="1" applyFont="1" applyBorder="1"/>
    <xf numFmtId="3" fontId="5" fillId="0" borderId="63" xfId="0" applyNumberFormat="1" applyFont="1" applyBorder="1"/>
    <xf numFmtId="3" fontId="5" fillId="0" borderId="56" xfId="0" applyNumberFormat="1" applyFont="1" applyBorder="1"/>
    <xf numFmtId="3" fontId="5" fillId="0" borderId="65" xfId="0" applyNumberFormat="1" applyFont="1" applyBorder="1"/>
    <xf numFmtId="0" fontId="5" fillId="6" borderId="82" xfId="0" applyFont="1" applyFill="1" applyBorder="1" applyAlignment="1">
      <alignment horizontal="center"/>
    </xf>
    <xf numFmtId="0" fontId="5" fillId="6" borderId="42" xfId="0" applyFont="1" applyFill="1" applyBorder="1" applyAlignment="1">
      <alignment horizontal="center"/>
    </xf>
    <xf numFmtId="0" fontId="4" fillId="2" borderId="52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70" xfId="0" applyFont="1" applyBorder="1"/>
    <xf numFmtId="0" fontId="5" fillId="0" borderId="25" xfId="0" applyFont="1" applyBorder="1" applyAlignment="1">
      <alignment horizontal="center"/>
    </xf>
    <xf numFmtId="0" fontId="4" fillId="0" borderId="53" xfId="0" applyFont="1" applyBorder="1"/>
    <xf numFmtId="0" fontId="5" fillId="0" borderId="7" xfId="0" applyFont="1" applyBorder="1" applyAlignment="1">
      <alignment horizontal="left"/>
    </xf>
    <xf numFmtId="164" fontId="12" fillId="0" borderId="25" xfId="0" quotePrefix="1" applyNumberFormat="1" applyFont="1" applyBorder="1" applyAlignment="1">
      <alignment horizontal="center"/>
    </xf>
    <xf numFmtId="164" fontId="12" fillId="0" borderId="12" xfId="0" quotePrefix="1" applyNumberFormat="1" applyFont="1" applyBorder="1" applyAlignment="1">
      <alignment horizontal="center"/>
    </xf>
    <xf numFmtId="164" fontId="12" fillId="0" borderId="12" xfId="0" applyNumberFormat="1" applyFont="1" applyBorder="1" applyAlignment="1">
      <alignment horizontal="center"/>
    </xf>
    <xf numFmtId="0" fontId="5" fillId="0" borderId="64" xfId="0" applyFont="1" applyBorder="1" applyAlignment="1">
      <alignment horizontal="center"/>
    </xf>
    <xf numFmtId="0" fontId="5" fillId="0" borderId="58" xfId="0" applyFont="1" applyBorder="1"/>
    <xf numFmtId="3" fontId="5" fillId="0" borderId="26" xfId="0" applyNumberFormat="1" applyFont="1" applyBorder="1"/>
    <xf numFmtId="3" fontId="5" fillId="0" borderId="54" xfId="0" applyNumberFormat="1" applyFont="1" applyBorder="1"/>
    <xf numFmtId="3" fontId="4" fillId="0" borderId="26" xfId="0" applyNumberFormat="1" applyFont="1" applyBorder="1"/>
    <xf numFmtId="3" fontId="5" fillId="0" borderId="89" xfId="0" applyNumberFormat="1" applyFont="1" applyBorder="1"/>
    <xf numFmtId="9" fontId="5" fillId="0" borderId="20" xfId="0" applyNumberFormat="1" applyFont="1" applyBorder="1"/>
    <xf numFmtId="10" fontId="5" fillId="0" borderId="11" xfId="0" applyNumberFormat="1" applyFont="1" applyBorder="1"/>
    <xf numFmtId="10" fontId="5" fillId="0" borderId="26" xfId="0" applyNumberFormat="1" applyFont="1" applyBorder="1"/>
    <xf numFmtId="0" fontId="3" fillId="0" borderId="18" xfId="0" applyFont="1" applyBorder="1"/>
    <xf numFmtId="9" fontId="5" fillId="0" borderId="18" xfId="0" applyNumberFormat="1" applyFont="1" applyBorder="1"/>
    <xf numFmtId="10" fontId="5" fillId="0" borderId="14" xfId="0" applyNumberFormat="1" applyFont="1" applyBorder="1"/>
    <xf numFmtId="0" fontId="5" fillId="2" borderId="47" xfId="0" applyFont="1" applyFill="1" applyBorder="1"/>
    <xf numFmtId="0" fontId="5" fillId="2" borderId="49" xfId="0" applyFont="1" applyFill="1" applyBorder="1"/>
    <xf numFmtId="0" fontId="5" fillId="2" borderId="48" xfId="0" applyFont="1" applyFill="1" applyBorder="1"/>
    <xf numFmtId="0" fontId="5" fillId="2" borderId="49" xfId="0" applyFont="1" applyFill="1" applyBorder="1" applyAlignment="1">
      <alignment horizontal="center"/>
    </xf>
    <xf numFmtId="0" fontId="5" fillId="2" borderId="82" xfId="0" applyFont="1" applyFill="1" applyBorder="1"/>
    <xf numFmtId="0" fontId="3" fillId="2" borderId="50" xfId="0" applyFont="1" applyFill="1" applyBorder="1"/>
    <xf numFmtId="0" fontId="4" fillId="2" borderId="59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2" borderId="36" xfId="0" applyFont="1" applyFill="1" applyBorder="1" applyAlignment="1">
      <alignment horizontal="center"/>
    </xf>
    <xf numFmtId="0" fontId="3" fillId="2" borderId="60" xfId="0" applyFont="1" applyFill="1" applyBorder="1" applyAlignment="1">
      <alignment horizontal="center"/>
    </xf>
    <xf numFmtId="0" fontId="4" fillId="2" borderId="51" xfId="0" applyFont="1" applyFill="1" applyBorder="1" applyAlignment="1">
      <alignment horizontal="center"/>
    </xf>
    <xf numFmtId="0" fontId="3" fillId="2" borderId="52" xfId="0" applyFont="1" applyFill="1" applyBorder="1"/>
    <xf numFmtId="0" fontId="4" fillId="0" borderId="7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3" fillId="0" borderId="53" xfId="0" applyFont="1" applyBorder="1"/>
    <xf numFmtId="169" fontId="5" fillId="0" borderId="12" xfId="0" applyNumberFormat="1" applyFont="1" applyBorder="1" applyAlignment="1">
      <alignment horizontal="center"/>
    </xf>
    <xf numFmtId="10" fontId="3" fillId="0" borderId="53" xfId="0" applyNumberFormat="1" applyFont="1" applyBorder="1"/>
    <xf numFmtId="0" fontId="20" fillId="0" borderId="53" xfId="0" applyFont="1" applyBorder="1" applyAlignment="1">
      <alignment horizontal="center"/>
    </xf>
    <xf numFmtId="164" fontId="4" fillId="0" borderId="12" xfId="0" applyNumberFormat="1" applyFont="1" applyBorder="1"/>
    <xf numFmtId="0" fontId="20" fillId="0" borderId="0" xfId="0" applyFont="1"/>
    <xf numFmtId="164" fontId="4" fillId="0" borderId="26" xfId="0" applyNumberFormat="1" applyFont="1" applyBorder="1"/>
    <xf numFmtId="0" fontId="20" fillId="0" borderId="53" xfId="0" applyFont="1" applyBorder="1"/>
    <xf numFmtId="9" fontId="3" fillId="0" borderId="53" xfId="0" applyNumberFormat="1" applyFont="1" applyBorder="1"/>
    <xf numFmtId="164" fontId="12" fillId="0" borderId="15" xfId="0" applyNumberFormat="1" applyFont="1" applyBorder="1"/>
    <xf numFmtId="164" fontId="4" fillId="0" borderId="18" xfId="0" applyNumberFormat="1" applyFont="1" applyBorder="1"/>
    <xf numFmtId="10" fontId="5" fillId="0" borderId="56" xfId="0" applyNumberFormat="1" applyFont="1" applyBorder="1"/>
    <xf numFmtId="169" fontId="5" fillId="0" borderId="57" xfId="0" applyNumberFormat="1" applyFont="1" applyBorder="1" applyAlignment="1">
      <alignment horizontal="center"/>
    </xf>
    <xf numFmtId="164" fontId="4" fillId="0" borderId="81" xfId="0" applyNumberFormat="1" applyFont="1" applyBorder="1"/>
    <xf numFmtId="164" fontId="4" fillId="0" borderId="56" xfId="0" applyNumberFormat="1" applyFont="1" applyBorder="1"/>
    <xf numFmtId="0" fontId="3" fillId="0" borderId="58" xfId="0" applyFont="1" applyBorder="1"/>
    <xf numFmtId="164" fontId="4" fillId="2" borderId="49" xfId="0" applyNumberFormat="1" applyFont="1" applyFill="1" applyBorder="1" applyAlignment="1">
      <alignment horizontal="center"/>
    </xf>
    <xf numFmtId="164" fontId="5" fillId="2" borderId="50" xfId="0" applyNumberFormat="1" applyFont="1" applyFill="1" applyBorder="1"/>
    <xf numFmtId="0" fontId="5" fillId="2" borderId="51" xfId="0" applyFont="1" applyFill="1" applyBorder="1"/>
    <xf numFmtId="0" fontId="5" fillId="2" borderId="40" xfId="0" applyFont="1" applyFill="1" applyBorder="1"/>
    <xf numFmtId="164" fontId="4" fillId="2" borderId="52" xfId="0" applyNumberFormat="1" applyFont="1" applyFill="1" applyBorder="1" applyAlignment="1">
      <alignment horizontal="center"/>
    </xf>
    <xf numFmtId="164" fontId="4" fillId="0" borderId="53" xfId="0" applyNumberFormat="1" applyFont="1" applyBorder="1"/>
    <xf numFmtId="0" fontId="4" fillId="0" borderId="56" xfId="0" applyFont="1" applyBorder="1"/>
    <xf numFmtId="9" fontId="4" fillId="0" borderId="0" xfId="0" applyNumberFormat="1" applyFont="1" applyAlignment="1">
      <alignment horizontal="center"/>
    </xf>
    <xf numFmtId="164" fontId="4" fillId="0" borderId="0" xfId="0" quotePrefix="1" applyNumberFormat="1" applyFont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21" fillId="0" borderId="12" xfId="0" applyFont="1" applyBorder="1"/>
    <xf numFmtId="37" fontId="5" fillId="0" borderId="25" xfId="0" applyNumberFormat="1" applyFont="1" applyBorder="1"/>
    <xf numFmtId="37" fontId="5" fillId="0" borderId="26" xfId="0" applyNumberFormat="1" applyFont="1" applyBorder="1"/>
    <xf numFmtId="9" fontId="5" fillId="0" borderId="12" xfId="0" applyNumberFormat="1" applyFont="1" applyBorder="1" applyAlignment="1">
      <alignment horizontal="center"/>
    </xf>
    <xf numFmtId="9" fontId="5" fillId="0" borderId="0" xfId="0" applyNumberFormat="1" applyFont="1" applyAlignment="1">
      <alignment horizontal="center"/>
    </xf>
    <xf numFmtId="9" fontId="12" fillId="0" borderId="0" xfId="0" quotePrefix="1" applyNumberFormat="1" applyFont="1" applyAlignment="1">
      <alignment horizontal="center"/>
    </xf>
    <xf numFmtId="9" fontId="12" fillId="0" borderId="0" xfId="0" applyNumberFormat="1" applyFont="1" applyAlignment="1">
      <alignment horizontal="center"/>
    </xf>
    <xf numFmtId="37" fontId="5" fillId="0" borderId="13" xfId="0" applyNumberFormat="1" applyFont="1" applyBorder="1"/>
    <xf numFmtId="37" fontId="5" fillId="0" borderId="14" xfId="0" applyNumberFormat="1" applyFont="1" applyBorder="1"/>
    <xf numFmtId="9" fontId="12" fillId="0" borderId="18" xfId="0" applyNumberFormat="1" applyFont="1" applyBorder="1" applyAlignment="1">
      <alignment horizontal="center"/>
    </xf>
    <xf numFmtId="0" fontId="4" fillId="0" borderId="22" xfId="0" applyFont="1" applyBorder="1"/>
    <xf numFmtId="9" fontId="4" fillId="0" borderId="18" xfId="0" applyNumberFormat="1" applyFont="1" applyBorder="1" applyAlignment="1">
      <alignment horizontal="center"/>
    </xf>
    <xf numFmtId="3" fontId="4" fillId="0" borderId="13" xfId="0" applyNumberFormat="1" applyFont="1" applyBorder="1"/>
    <xf numFmtId="3" fontId="4" fillId="0" borderId="23" xfId="0" applyNumberFormat="1" applyFont="1" applyBorder="1"/>
    <xf numFmtId="0" fontId="22" fillId="0" borderId="0" xfId="0" applyFont="1"/>
    <xf numFmtId="0" fontId="5" fillId="0" borderId="18" xfId="0" applyFont="1" applyBorder="1" applyAlignment="1">
      <alignment horizontal="center"/>
    </xf>
    <xf numFmtId="3" fontId="5" fillId="0" borderId="10" xfId="0" applyNumberFormat="1" applyFont="1" applyBorder="1"/>
    <xf numFmtId="3" fontId="5" fillId="0" borderId="11" xfId="0" applyNumberFormat="1" applyFont="1" applyBorder="1"/>
    <xf numFmtId="37" fontId="5" fillId="0" borderId="22" xfId="0" applyNumberFormat="1" applyFont="1" applyBorder="1"/>
    <xf numFmtId="37" fontId="5" fillId="0" borderId="23" xfId="0" applyNumberFormat="1" applyFont="1" applyBorder="1"/>
    <xf numFmtId="164" fontId="5" fillId="2" borderId="49" xfId="0" applyNumberFormat="1" applyFont="1" applyFill="1" applyBorder="1"/>
    <xf numFmtId="0" fontId="3" fillId="0" borderId="7" xfId="0" applyFont="1" applyBorder="1"/>
    <xf numFmtId="164" fontId="3" fillId="0" borderId="9" xfId="0" applyNumberFormat="1" applyFont="1" applyBorder="1"/>
    <xf numFmtId="164" fontId="3" fillId="0" borderId="70" xfId="0" applyNumberFormat="1" applyFont="1" applyBorder="1"/>
    <xf numFmtId="164" fontId="4" fillId="0" borderId="54" xfId="0" applyNumberFormat="1" applyFont="1" applyBorder="1"/>
    <xf numFmtId="0" fontId="4" fillId="0" borderId="10" xfId="0" applyFont="1" applyBorder="1" applyAlignment="1">
      <alignment horizontal="center"/>
    </xf>
    <xf numFmtId="0" fontId="6" fillId="0" borderId="11" xfId="0" applyFont="1" applyBorder="1"/>
    <xf numFmtId="0" fontId="4" fillId="0" borderId="13" xfId="0" applyFont="1" applyBorder="1" applyAlignment="1">
      <alignment horizontal="center"/>
    </xf>
    <xf numFmtId="0" fontId="6" fillId="0" borderId="14" xfId="0" applyFont="1" applyBorder="1"/>
    <xf numFmtId="3" fontId="4" fillId="0" borderId="10" xfId="0" applyNumberFormat="1" applyFont="1" applyBorder="1" applyAlignment="1">
      <alignment horizontal="center"/>
    </xf>
    <xf numFmtId="3" fontId="4" fillId="0" borderId="13" xfId="0" applyNumberFormat="1" applyFont="1" applyBorder="1" applyAlignment="1">
      <alignment horizontal="center"/>
    </xf>
    <xf numFmtId="0" fontId="4" fillId="4" borderId="22" xfId="0" applyFont="1" applyFill="1" applyBorder="1" applyAlignment="1">
      <alignment horizontal="center"/>
    </xf>
    <xf numFmtId="0" fontId="6" fillId="0" borderId="17" xfId="0" applyFont="1" applyBorder="1"/>
    <xf numFmtId="0" fontId="6" fillId="0" borderId="23" xfId="0" applyFont="1" applyBorder="1"/>
    <xf numFmtId="0" fontId="4" fillId="2" borderId="22" xfId="0" applyFont="1" applyFill="1" applyBorder="1" applyAlignment="1">
      <alignment horizontal="center"/>
    </xf>
    <xf numFmtId="0" fontId="4" fillId="6" borderId="37" xfId="0" applyFont="1" applyFill="1" applyBorder="1" applyAlignment="1">
      <alignment horizontal="center"/>
    </xf>
    <xf numFmtId="0" fontId="6" fillId="0" borderId="38" xfId="0" applyFont="1" applyBorder="1"/>
    <xf numFmtId="0" fontId="6" fillId="0" borderId="41" xfId="0" applyFont="1" applyBorder="1"/>
    <xf numFmtId="0" fontId="6" fillId="0" borderId="43" xfId="0" applyFont="1" applyBorder="1"/>
    <xf numFmtId="0" fontId="4" fillId="7" borderId="22" xfId="0" applyFont="1" applyFill="1" applyBorder="1" applyAlignment="1">
      <alignment horizontal="center"/>
    </xf>
    <xf numFmtId="0" fontId="4" fillId="4" borderId="86" xfId="0" applyFont="1" applyFill="1" applyBorder="1" applyAlignment="1">
      <alignment horizontal="center"/>
    </xf>
    <xf numFmtId="0" fontId="6" fillId="0" borderId="87" xfId="0" applyFont="1" applyBorder="1"/>
    <xf numFmtId="0" fontId="6" fillId="0" borderId="88" xfId="0" applyFont="1" applyBorder="1"/>
    <xf numFmtId="0" fontId="4" fillId="2" borderId="90" xfId="0" applyFont="1" applyFill="1" applyBorder="1" applyAlignment="1">
      <alignment horizontal="center"/>
    </xf>
    <xf numFmtId="0" fontId="6" fillId="0" borderId="9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/>
  </sheetViews>
  <sheetFormatPr baseColWidth="10" defaultColWidth="12.5703125" defaultRowHeight="15" customHeight="1" x14ac:dyDescent="0.2"/>
  <cols>
    <col min="1" max="1" width="1.7109375" customWidth="1"/>
    <col min="2" max="2" width="69.7109375" customWidth="1"/>
    <col min="3" max="3" width="10" customWidth="1"/>
    <col min="4" max="15" width="9.7109375" customWidth="1"/>
    <col min="16" max="16" width="11.42578125" customWidth="1"/>
    <col min="17" max="26" width="10.5703125" customWidth="1"/>
  </cols>
  <sheetData>
    <row r="1" spans="1:26" ht="12.75" customHeight="1" x14ac:dyDescent="0.2">
      <c r="A1" s="1"/>
      <c r="B1" s="2" t="s">
        <v>0</v>
      </c>
      <c r="C1" s="3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2" t="s">
        <v>1</v>
      </c>
      <c r="C2" s="3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2" t="s">
        <v>2</v>
      </c>
      <c r="C3" s="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2" t="s">
        <v>3</v>
      </c>
      <c r="C4" s="3"/>
      <c r="D4" s="1"/>
      <c r="E4" s="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1"/>
      <c r="C5" s="3"/>
      <c r="D5" s="1"/>
      <c r="E5" s="1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5"/>
      <c r="C6" s="5" t="s">
        <v>4</v>
      </c>
      <c r="D6" s="1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6" t="s">
        <v>5</v>
      </c>
      <c r="C7" s="6" t="s">
        <v>6</v>
      </c>
      <c r="D7" s="1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7"/>
      <c r="C8" s="8"/>
      <c r="D8" s="1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7" t="s">
        <v>7</v>
      </c>
      <c r="C9" s="8">
        <v>1</v>
      </c>
      <c r="D9" s="1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7" t="s">
        <v>8</v>
      </c>
      <c r="C10" s="8">
        <f>+C9+1</f>
        <v>2</v>
      </c>
      <c r="D10" s="1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7" t="s">
        <v>9</v>
      </c>
      <c r="C11" s="8">
        <v>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7" t="s">
        <v>10</v>
      </c>
      <c r="C12" s="8">
        <f t="shared" ref="C12:C28" si="0">+C11+1</f>
        <v>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7" t="s">
        <v>11</v>
      </c>
      <c r="C13" s="8">
        <f t="shared" si="0"/>
        <v>5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7" t="s">
        <v>12</v>
      </c>
      <c r="C14" s="8">
        <f t="shared" si="0"/>
        <v>6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7" t="s">
        <v>13</v>
      </c>
      <c r="C15" s="8">
        <f t="shared" si="0"/>
        <v>7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7" t="s">
        <v>14</v>
      </c>
      <c r="C16" s="8">
        <f t="shared" si="0"/>
        <v>8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7" t="s">
        <v>15</v>
      </c>
      <c r="C17" s="8">
        <f t="shared" si="0"/>
        <v>9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7" t="s">
        <v>16</v>
      </c>
      <c r="C18" s="8">
        <f t="shared" si="0"/>
        <v>10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7" t="s">
        <v>17</v>
      </c>
      <c r="C19" s="8">
        <f t="shared" si="0"/>
        <v>11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7" t="s">
        <v>18</v>
      </c>
      <c r="C20" s="8">
        <f t="shared" si="0"/>
        <v>12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7" t="s">
        <v>19</v>
      </c>
      <c r="C21" s="8">
        <f t="shared" si="0"/>
        <v>13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7" t="s">
        <v>20</v>
      </c>
      <c r="C22" s="8">
        <f t="shared" si="0"/>
        <v>14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7" t="s">
        <v>21</v>
      </c>
      <c r="C23" s="8">
        <f t="shared" si="0"/>
        <v>15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7" t="s">
        <v>22</v>
      </c>
      <c r="C24" s="8">
        <f t="shared" si="0"/>
        <v>16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7" t="s">
        <v>23</v>
      </c>
      <c r="C25" s="8">
        <f t="shared" si="0"/>
        <v>17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7" t="s">
        <v>24</v>
      </c>
      <c r="C26" s="8">
        <f t="shared" si="0"/>
        <v>18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7" t="s">
        <v>25</v>
      </c>
      <c r="C27" s="8">
        <f t="shared" si="0"/>
        <v>19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7" t="s">
        <v>26</v>
      </c>
      <c r="C28" s="8">
        <f t="shared" si="0"/>
        <v>20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7" t="s">
        <v>27</v>
      </c>
      <c r="C29" s="8">
        <f>C28+1</f>
        <v>21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7" t="s">
        <v>28</v>
      </c>
      <c r="C30" s="8">
        <f t="shared" ref="C30:C32" si="1">+C29+1</f>
        <v>22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7" t="s">
        <v>29</v>
      </c>
      <c r="C31" s="8">
        <f t="shared" si="1"/>
        <v>23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7" t="s">
        <v>30</v>
      </c>
      <c r="C32" s="8">
        <f t="shared" si="1"/>
        <v>24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9"/>
      <c r="C33" s="10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1"/>
      <c r="C34" s="3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1"/>
      <c r="C35" s="3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5"/>
      <c r="C36" s="5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6" t="s">
        <v>31</v>
      </c>
      <c r="C37" s="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11"/>
      <c r="C38" s="12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13" t="s">
        <v>32</v>
      </c>
      <c r="C39" s="14">
        <v>7.0800000000000002E-2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13" t="s">
        <v>33</v>
      </c>
      <c r="C40" s="14">
        <v>4.07E-2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13" t="s">
        <v>34</v>
      </c>
      <c r="C41" s="14">
        <v>4.07E-2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13" t="s">
        <v>35</v>
      </c>
      <c r="C42" s="14">
        <v>3.3599999999999998E-2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13" t="s">
        <v>36</v>
      </c>
      <c r="C43" s="14">
        <v>3.9E-2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13" t="s">
        <v>37</v>
      </c>
      <c r="C44" s="14">
        <v>1.9699999999999999E-2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15"/>
      <c r="C45" s="10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1"/>
      <c r="C46" s="3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1"/>
      <c r="C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1"/>
      <c r="C48" s="3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1"/>
      <c r="C49" s="3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1"/>
      <c r="C51" s="3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1"/>
      <c r="C52" s="3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3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3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3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3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3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3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3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3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3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3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3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3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3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3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3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3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3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3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3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3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3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3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3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3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3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3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3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3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3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3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3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3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3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3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3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3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3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3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3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3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3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3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3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3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3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3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3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3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3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3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3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3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3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3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3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3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3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3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3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3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3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3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3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3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3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3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3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3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3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3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3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3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3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3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3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3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3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3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3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3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3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3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3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3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3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3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3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3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3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3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3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3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3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3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3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3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3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3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3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3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3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3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3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3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3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3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3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3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3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3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3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3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3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3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3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3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3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3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3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3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3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3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3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3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3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3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3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3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3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3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3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3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3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3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3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3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3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3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3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3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3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3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3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3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3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3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3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3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3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3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3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3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3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3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3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3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3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3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3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3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3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3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3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3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3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3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3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3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3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3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3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3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3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3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3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3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3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3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3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3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3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3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3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3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3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3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3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3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3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3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3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3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3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3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3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3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3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3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3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3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3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3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3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3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3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3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3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3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3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3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3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3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3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3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3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3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3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3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3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3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3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3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3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3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3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3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3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3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3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3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3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3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3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3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3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3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3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3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3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3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3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3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3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3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3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3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3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3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3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3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3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3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3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3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3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3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3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3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3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3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3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3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3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3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3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3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3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3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3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3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3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3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3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3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3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3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3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3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3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3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3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3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3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3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3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3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3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3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3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3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3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3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3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3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3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3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3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3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3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3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3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3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3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3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3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3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3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3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3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3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3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3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3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3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3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3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3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3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3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3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3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3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3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3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3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3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3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3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3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3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3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3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3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3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3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3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3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3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3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3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3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3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3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3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3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3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3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3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3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3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3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3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3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3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3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3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3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3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3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3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3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3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3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3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3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3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3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3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3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3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3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3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3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3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3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3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3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3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3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3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3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3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3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3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3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3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3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3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3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3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3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3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3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3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3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3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3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3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3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3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3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3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3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3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3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3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3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3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3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3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3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3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3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3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3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3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3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3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3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3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3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3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3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3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3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3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3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3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3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3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3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3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3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3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3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3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3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3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3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3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3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3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3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3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3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3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3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3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3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3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3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3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3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3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3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3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3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3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3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3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3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3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3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3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3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3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3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3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3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3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3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3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3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3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3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3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3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3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3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3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3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3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3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3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3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3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3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3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3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3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3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3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3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3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3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3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3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3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3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3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3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3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3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3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3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3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3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3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3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3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3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3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3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3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3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3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3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3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3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3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3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3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3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3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3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3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3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3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3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3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3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3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3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3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3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3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3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3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3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3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3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3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3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3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3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3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3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3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3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3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3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3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3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3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3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3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3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3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3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3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3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3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3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3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3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3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3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3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3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3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3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3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3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3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3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3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3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3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3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3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3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3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3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3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3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3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3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3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3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3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3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3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3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3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3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3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3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3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3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3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3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3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3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3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3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3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3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3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3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3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3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3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3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3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3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3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3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3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3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3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3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3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3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3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3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3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3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3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3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3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3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3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3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3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3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3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3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3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3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3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3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3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3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3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3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3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3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3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3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3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3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3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3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3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3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3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3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3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3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3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3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3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3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3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3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3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3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3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3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3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3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3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3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3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3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3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3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3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3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3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3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3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3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3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3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3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3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3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3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3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3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3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3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3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3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3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3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3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3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3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3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3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3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3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3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3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3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3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3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3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3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3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3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3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3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3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3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3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3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3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3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3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3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3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3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3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3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3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3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3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3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3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3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3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3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3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3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3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3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3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3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3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3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3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3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3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3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3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3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3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3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3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3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3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3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3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3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3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3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3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3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3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3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3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3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3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3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3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3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3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3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3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3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3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3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3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3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3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3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3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3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3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3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3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3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3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3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3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3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3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3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3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3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3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3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3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3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3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3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3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3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3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3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3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3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3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3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3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3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3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3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3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3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3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3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3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3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3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3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3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3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3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3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3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3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3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3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3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3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3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3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3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3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3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3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3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3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3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3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3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3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3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3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3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3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3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3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3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3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3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3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3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3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3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3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3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3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3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3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3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3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3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3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3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3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3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3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3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3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3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3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3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3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3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3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3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3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3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3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3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3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3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3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3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3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3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3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3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3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3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3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3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3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3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3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3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3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3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3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3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3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3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3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3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3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3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3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3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3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3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3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3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3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3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3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3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3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3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3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3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3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3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3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3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3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3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3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3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3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3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3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3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3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3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3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3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3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3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3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3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3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3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3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3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3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3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 horizontalCentered="1" verticalCentered="1"/>
  <pageMargins left="0.43307086614173229" right="0.51181102362204722" top="0.59055118110236227" bottom="0.59055118110236227" header="0" footer="0"/>
  <pageSetup orientation="portrait"/>
  <headerFooter>
    <oddHeader>&amp;C</oddHeader>
    <oddFooter>&amp;C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baseColWidth="10" defaultColWidth="12.5703125" defaultRowHeight="15" customHeight="1" x14ac:dyDescent="0.2"/>
  <cols>
    <col min="1" max="1" width="38" customWidth="1"/>
    <col min="2" max="2" width="13.85546875" customWidth="1"/>
    <col min="3" max="3" width="1.7109375" customWidth="1"/>
    <col min="4" max="4" width="12.42578125" customWidth="1"/>
    <col min="5" max="5" width="13.140625" customWidth="1"/>
    <col min="6" max="6" width="1.7109375" customWidth="1"/>
    <col min="7" max="7" width="13.7109375" customWidth="1"/>
    <col min="8" max="8" width="1.7109375" customWidth="1"/>
    <col min="9" max="9" width="8.85546875" customWidth="1"/>
    <col min="10" max="10" width="11.42578125" customWidth="1"/>
    <col min="11" max="26" width="10.5703125" customWidth="1"/>
  </cols>
  <sheetData>
    <row r="1" spans="1:26" ht="12" customHeight="1" x14ac:dyDescent="0.2">
      <c r="A1" s="16" t="str">
        <f>+ANEXOS!B1</f>
        <v>INDUSTRIAS EL MEJOR ESTILO S.A.</v>
      </c>
      <c r="B1" s="17"/>
      <c r="C1" s="18"/>
      <c r="D1" s="18"/>
      <c r="E1" s="18"/>
      <c r="F1" s="18"/>
      <c r="G1" s="18"/>
      <c r="H1" s="18"/>
      <c r="I1" s="19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2" customHeight="1" x14ac:dyDescent="0.2">
      <c r="A2" s="20" t="str">
        <f>+ANEXOS!B2</f>
        <v>NIT 860.378.961 - 5</v>
      </c>
      <c r="B2" s="17"/>
      <c r="C2" s="18"/>
      <c r="D2" s="18"/>
      <c r="E2" s="18"/>
      <c r="F2" s="18"/>
      <c r="G2" s="18"/>
      <c r="H2" s="18"/>
      <c r="I2" s="19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" customHeight="1" x14ac:dyDescent="0.2">
      <c r="A3" s="20" t="str">
        <f>+ANEXOS!B3</f>
        <v>DECLARACION DE RENTA AÑO GRAVABLE 2021</v>
      </c>
      <c r="B3" s="17"/>
      <c r="C3" s="18"/>
      <c r="D3" s="18"/>
      <c r="E3" s="18"/>
      <c r="F3" s="18"/>
      <c r="G3" s="17" t="s">
        <v>38</v>
      </c>
      <c r="H3" s="18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2" customHeight="1" x14ac:dyDescent="0.2">
      <c r="A4" s="16" t="s">
        <v>7</v>
      </c>
      <c r="B4" s="21"/>
      <c r="C4" s="18"/>
      <c r="D4" s="18"/>
      <c r="E4" s="18"/>
      <c r="F4" s="18"/>
      <c r="G4" s="18"/>
      <c r="H4" s="18"/>
      <c r="I4" s="19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2" customHeight="1" x14ac:dyDescent="0.2">
      <c r="A5" s="16"/>
      <c r="B5" s="21"/>
      <c r="C5" s="18"/>
      <c r="D5" s="18"/>
      <c r="E5" s="18"/>
      <c r="F5" s="18"/>
      <c r="G5" s="18"/>
      <c r="H5" s="18"/>
      <c r="I5" s="19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2" customHeight="1" x14ac:dyDescent="0.2">
      <c r="A6" s="16"/>
      <c r="B6" s="22" t="s">
        <v>39</v>
      </c>
      <c r="C6" s="20"/>
      <c r="D6" s="568" t="s">
        <v>40</v>
      </c>
      <c r="E6" s="569"/>
      <c r="F6" s="18"/>
      <c r="G6" s="24" t="s">
        <v>41</v>
      </c>
      <c r="H6" s="18"/>
      <c r="I6" s="25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2" customHeight="1" x14ac:dyDescent="0.2">
      <c r="A7" s="16"/>
      <c r="B7" s="26" t="s">
        <v>42</v>
      </c>
      <c r="C7" s="20"/>
      <c r="D7" s="570" t="s">
        <v>43</v>
      </c>
      <c r="E7" s="571"/>
      <c r="F7" s="18"/>
      <c r="G7" s="27" t="s">
        <v>44</v>
      </c>
      <c r="H7" s="18"/>
      <c r="I7" s="27" t="s">
        <v>45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2" customHeight="1" x14ac:dyDescent="0.2">
      <c r="A8" s="16"/>
      <c r="B8" s="28" t="s">
        <v>46</v>
      </c>
      <c r="C8" s="20"/>
      <c r="D8" s="29" t="s">
        <v>47</v>
      </c>
      <c r="E8" s="30" t="s">
        <v>48</v>
      </c>
      <c r="F8" s="18"/>
      <c r="G8" s="28" t="str">
        <f>+B8</f>
        <v xml:space="preserve"> 31-12-21</v>
      </c>
      <c r="H8" s="18"/>
      <c r="I8" s="31" t="s">
        <v>49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2" customHeight="1" x14ac:dyDescent="0.2">
      <c r="A9" s="17" t="s">
        <v>50</v>
      </c>
      <c r="B9" s="18"/>
      <c r="C9" s="18"/>
      <c r="D9" s="18"/>
      <c r="E9" s="18"/>
      <c r="F9" s="18"/>
      <c r="G9" s="18"/>
      <c r="H9" s="18"/>
      <c r="I9" s="19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2" customHeight="1" x14ac:dyDescent="0.2">
      <c r="A10" s="17"/>
      <c r="B10" s="18"/>
      <c r="C10" s="18"/>
      <c r="D10" s="18"/>
      <c r="E10" s="18"/>
      <c r="F10" s="18"/>
      <c r="G10" s="18"/>
      <c r="H10" s="18"/>
      <c r="I10" s="19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2" customHeight="1" x14ac:dyDescent="0.2">
      <c r="A11" s="32" t="s">
        <v>51</v>
      </c>
      <c r="B11" s="18"/>
      <c r="C11" s="18"/>
      <c r="D11" s="18"/>
      <c r="E11" s="18"/>
      <c r="F11" s="18"/>
      <c r="G11" s="18"/>
      <c r="H11" s="18"/>
      <c r="I11" s="19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2" customHeight="1" x14ac:dyDescent="0.2">
      <c r="A12" s="33" t="s">
        <v>52</v>
      </c>
      <c r="B12" s="34">
        <f>+'4. EFECTIVO'!H13</f>
        <v>55063000</v>
      </c>
      <c r="C12" s="35"/>
      <c r="D12" s="34"/>
      <c r="E12" s="34"/>
      <c r="F12" s="35"/>
      <c r="G12" s="34">
        <f t="shared" ref="G12:G13" si="0">+B12+D12-E12</f>
        <v>55063000</v>
      </c>
      <c r="H12" s="18"/>
      <c r="I12" s="19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2" customHeight="1" x14ac:dyDescent="0.2">
      <c r="A13" s="33" t="s">
        <v>53</v>
      </c>
      <c r="B13" s="34">
        <f>+'4. EFECTIVO'!H26</f>
        <v>92243477.200000003</v>
      </c>
      <c r="C13" s="35"/>
      <c r="D13" s="34"/>
      <c r="E13" s="34">
        <f>'4. EFECTIVO'!G26</f>
        <v>1664890.9999999956</v>
      </c>
      <c r="F13" s="35"/>
      <c r="G13" s="34">
        <f t="shared" si="0"/>
        <v>90578586.200000003</v>
      </c>
      <c r="H13" s="18"/>
      <c r="I13" s="19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2" customHeight="1" x14ac:dyDescent="0.2">
      <c r="A14" s="33"/>
      <c r="B14" s="36">
        <f>SUM(B12:B13)</f>
        <v>147306477.19999999</v>
      </c>
      <c r="C14" s="35"/>
      <c r="D14" s="34"/>
      <c r="E14" s="34"/>
      <c r="F14" s="35"/>
      <c r="G14" s="36">
        <f>SUM(G12:G13)</f>
        <v>145641586.19999999</v>
      </c>
      <c r="H14" s="18"/>
      <c r="I14" s="19">
        <v>36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2" customHeight="1" x14ac:dyDescent="0.2">
      <c r="A15" s="37" t="s">
        <v>54</v>
      </c>
      <c r="B15" s="34"/>
      <c r="C15" s="35"/>
      <c r="D15" s="34"/>
      <c r="E15" s="34"/>
      <c r="F15" s="35"/>
      <c r="G15" s="34"/>
      <c r="H15" s="18"/>
      <c r="I15" s="19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2" customHeight="1" x14ac:dyDescent="0.2">
      <c r="A16" s="37"/>
      <c r="B16" s="34"/>
      <c r="C16" s="35"/>
      <c r="D16" s="34"/>
      <c r="E16" s="34"/>
      <c r="F16" s="35"/>
      <c r="G16" s="34"/>
      <c r="H16" s="18"/>
      <c r="I16" s="19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2" customHeight="1" x14ac:dyDescent="0.2">
      <c r="A17" s="33" t="s">
        <v>55</v>
      </c>
      <c r="B17" s="38">
        <f>+'4. EFECTIVO'!H34</f>
        <v>398116000</v>
      </c>
      <c r="C17" s="35"/>
      <c r="D17" s="34">
        <f>-'4. EFECTIVO'!G34</f>
        <v>1884000.0000000144</v>
      </c>
      <c r="E17" s="34"/>
      <c r="F17" s="35"/>
      <c r="G17" s="38">
        <f>+B17+D17-E17</f>
        <v>400000000</v>
      </c>
      <c r="H17" s="18"/>
      <c r="I17" s="19">
        <f>+I14+1</f>
        <v>37</v>
      </c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2" customHeight="1" x14ac:dyDescent="0.2">
      <c r="A18" s="33"/>
      <c r="B18" s="34"/>
      <c r="C18" s="35"/>
      <c r="D18" s="34"/>
      <c r="E18" s="34"/>
      <c r="F18" s="35"/>
      <c r="G18" s="34"/>
      <c r="H18" s="18"/>
      <c r="I18" s="19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2" customHeight="1" x14ac:dyDescent="0.2">
      <c r="A19" s="37" t="s">
        <v>56</v>
      </c>
      <c r="B19" s="34"/>
      <c r="C19" s="39"/>
      <c r="D19" s="34"/>
      <c r="E19" s="34"/>
      <c r="F19" s="35"/>
      <c r="G19" s="34"/>
      <c r="H19" s="18"/>
      <c r="I19" s="19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2" customHeight="1" x14ac:dyDescent="0.2">
      <c r="A20" s="33" t="s">
        <v>57</v>
      </c>
      <c r="B20" s="34">
        <f>+'7. INVERSIONES'!G15</f>
        <v>342225000</v>
      </c>
      <c r="C20" s="39"/>
      <c r="D20" s="34"/>
      <c r="E20" s="34">
        <f>'7. INVERSIONES'!G13+'7. INVERSIONES'!G14</f>
        <v>93375000</v>
      </c>
      <c r="F20" s="35"/>
      <c r="G20" s="34">
        <f t="shared" ref="G20:G24" si="1">+B20+D20-E20</f>
        <v>248850000</v>
      </c>
      <c r="H20" s="18"/>
      <c r="I20" s="19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2" customHeight="1" x14ac:dyDescent="0.2">
      <c r="A21" s="33" t="s">
        <v>58</v>
      </c>
      <c r="B21" s="34">
        <f>+'7. INVERSIONES'!G22</f>
        <v>48250000</v>
      </c>
      <c r="C21" s="39"/>
      <c r="D21" s="34">
        <f>+'7. INVERSIONES'!L22-'7. INVERSIONES'!G22</f>
        <v>1801508.9409759939</v>
      </c>
      <c r="E21" s="34"/>
      <c r="F21" s="35"/>
      <c r="G21" s="34">
        <f t="shared" si="1"/>
        <v>50051508.940975994</v>
      </c>
      <c r="H21" s="18"/>
      <c r="I21" s="19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2" customHeight="1" x14ac:dyDescent="0.2">
      <c r="A22" s="33" t="s">
        <v>59</v>
      </c>
      <c r="B22" s="34">
        <f>+'7. INVERSIONES'!G29</f>
        <v>426933000</v>
      </c>
      <c r="C22" s="39"/>
      <c r="D22" s="34">
        <f>+'7. INVERSIONES'!J29</f>
        <v>0</v>
      </c>
      <c r="E22" s="34">
        <f>+'7. INVERSIONES'!G26+'7. INVERSIONES'!G27+'7. INVERSIONES'!G28</f>
        <v>146933000</v>
      </c>
      <c r="F22" s="35"/>
      <c r="G22" s="34">
        <f t="shared" si="1"/>
        <v>280000000</v>
      </c>
      <c r="H22" s="18"/>
      <c r="I22" s="19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" customHeight="1" x14ac:dyDescent="0.2">
      <c r="A23" s="33" t="s">
        <v>60</v>
      </c>
      <c r="B23" s="34">
        <f>+'7. INVERSIONES'!G35</f>
        <v>278681200</v>
      </c>
      <c r="C23" s="39"/>
      <c r="D23" s="34"/>
      <c r="E23" s="34">
        <f>+'7. INVERSIONES'!G33+'7. INVERSIONES'!G34</f>
        <v>63431199.999999993</v>
      </c>
      <c r="F23" s="35"/>
      <c r="G23" s="34">
        <f t="shared" si="1"/>
        <v>215250000</v>
      </c>
      <c r="H23" s="18"/>
      <c r="I23" s="19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2" customHeight="1" x14ac:dyDescent="0.2">
      <c r="A24" s="33" t="s">
        <v>61</v>
      </c>
      <c r="B24" s="34">
        <v>0</v>
      </c>
      <c r="C24" s="40"/>
      <c r="D24" s="34">
        <f>-B24</f>
        <v>0</v>
      </c>
      <c r="E24" s="34"/>
      <c r="F24" s="35"/>
      <c r="G24" s="34">
        <f t="shared" si="1"/>
        <v>0</v>
      </c>
      <c r="H24" s="18"/>
      <c r="I24" s="19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" customHeight="1" x14ac:dyDescent="0.2">
      <c r="A25" s="33"/>
      <c r="B25" s="36">
        <f>SUM(B20:B24)</f>
        <v>1096089200</v>
      </c>
      <c r="C25" s="40"/>
      <c r="D25" s="34"/>
      <c r="E25" s="34"/>
      <c r="F25" s="35"/>
      <c r="G25" s="36">
        <f>SUM(G20:G24)</f>
        <v>794151508.94097602</v>
      </c>
      <c r="H25" s="18"/>
      <c r="I25" s="19">
        <f>+I17</f>
        <v>37</v>
      </c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2" customHeight="1" x14ac:dyDescent="0.2">
      <c r="A26" s="33" t="s">
        <v>62</v>
      </c>
      <c r="B26" s="36">
        <f>+B17+B25</f>
        <v>1494205200</v>
      </c>
      <c r="C26" s="35"/>
      <c r="D26" s="34"/>
      <c r="E26" s="34"/>
      <c r="F26" s="35"/>
      <c r="G26" s="36">
        <f>+G17+G25</f>
        <v>1194151508.9409761</v>
      </c>
      <c r="H26" s="18"/>
      <c r="I26" s="19">
        <f>+I25</f>
        <v>37</v>
      </c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2" customHeight="1" x14ac:dyDescent="0.2">
      <c r="A27" s="33"/>
      <c r="B27" s="34"/>
      <c r="C27" s="35"/>
      <c r="D27" s="34"/>
      <c r="E27" s="34"/>
      <c r="F27" s="35"/>
      <c r="G27" s="34"/>
      <c r="H27" s="18"/>
      <c r="I27" s="19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" customHeight="1" x14ac:dyDescent="0.2">
      <c r="A28" s="33"/>
      <c r="B28" s="34"/>
      <c r="C28" s="35"/>
      <c r="D28" s="34"/>
      <c r="E28" s="34"/>
      <c r="F28" s="35"/>
      <c r="G28" s="34"/>
      <c r="H28" s="18"/>
      <c r="I28" s="19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" customHeight="1" x14ac:dyDescent="0.2">
      <c r="A29" s="37" t="s">
        <v>63</v>
      </c>
      <c r="B29" s="34"/>
      <c r="C29" s="35"/>
      <c r="D29" s="34"/>
      <c r="E29" s="34"/>
      <c r="F29" s="35"/>
      <c r="G29" s="34"/>
      <c r="H29" s="18"/>
      <c r="I29" s="19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" customHeight="1" x14ac:dyDescent="0.2">
      <c r="A30" s="33" t="s">
        <v>64</v>
      </c>
      <c r="B30" s="34">
        <f>+'5. CxC'!D20</f>
        <v>387634000</v>
      </c>
      <c r="C30" s="35"/>
      <c r="D30" s="34"/>
      <c r="E30" s="34"/>
      <c r="F30" s="35"/>
      <c r="G30" s="34">
        <f t="shared" ref="G30:G37" si="2">+B30+D30-E30</f>
        <v>387634000</v>
      </c>
      <c r="H30" s="18"/>
      <c r="I30" s="19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" customHeight="1" x14ac:dyDescent="0.2">
      <c r="A31" s="33" t="s">
        <v>65</v>
      </c>
      <c r="B31" s="34">
        <f>+'5. CxC'!H56</f>
        <v>764780836</v>
      </c>
      <c r="C31" s="35"/>
      <c r="D31" s="34"/>
      <c r="E31" s="34">
        <f>'5. CxC'!G56</f>
        <v>32155955.999999966</v>
      </c>
      <c r="F31" s="35"/>
      <c r="G31" s="34">
        <f t="shared" si="2"/>
        <v>732624880</v>
      </c>
      <c r="H31" s="18"/>
      <c r="I31" s="19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" customHeight="1" x14ac:dyDescent="0.2">
      <c r="A32" s="33" t="s">
        <v>66</v>
      </c>
      <c r="B32" s="34">
        <f>-'5. CxC'!D32</f>
        <v>-30550000</v>
      </c>
      <c r="C32" s="35"/>
      <c r="D32" s="34">
        <f>+'5. CxC'!H32</f>
        <v>17149300</v>
      </c>
      <c r="E32" s="34"/>
      <c r="F32" s="35"/>
      <c r="G32" s="34">
        <f t="shared" si="2"/>
        <v>-13400700</v>
      </c>
      <c r="H32" s="18"/>
      <c r="I32" s="19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" customHeight="1" x14ac:dyDescent="0.2">
      <c r="A33" s="33" t="s">
        <v>67</v>
      </c>
      <c r="B33" s="34">
        <f>+'11. INGRESOS'!D44</f>
        <v>77160493.827160493</v>
      </c>
      <c r="C33" s="35"/>
      <c r="D33" s="34">
        <f>+'11. INGRESOS'!D46</f>
        <v>12839506.172839507</v>
      </c>
      <c r="E33" s="34"/>
      <c r="F33" s="35"/>
      <c r="G33" s="34">
        <f t="shared" si="2"/>
        <v>90000000</v>
      </c>
      <c r="H33" s="18"/>
      <c r="I33" s="19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" customHeight="1" x14ac:dyDescent="0.2">
      <c r="A34" s="33" t="s">
        <v>68</v>
      </c>
      <c r="B34" s="34">
        <f>+'8. PPyE'!K25*19%</f>
        <v>29583000</v>
      </c>
      <c r="C34" s="35"/>
      <c r="D34" s="34"/>
      <c r="E34" s="34">
        <f>+B34-5016000</f>
        <v>24567000</v>
      </c>
      <c r="F34" s="35"/>
      <c r="G34" s="34">
        <f t="shared" si="2"/>
        <v>5016000</v>
      </c>
      <c r="H34" s="18"/>
      <c r="I34" s="19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" customHeight="1" x14ac:dyDescent="0.2">
      <c r="A35" s="33" t="s">
        <v>69</v>
      </c>
      <c r="B35" s="34">
        <f>+('2. RENTA FISCAL'!B11*72%*2.5%)+('2. RENTA FISCAL'!B13*4%)+('2. RENTA FISCAL'!B18*7%)+('2. RENTA FISCAL'!B28*32%)+('2. RENTA FISCAL'!G32*1%)+('2. RENTA FISCAL'!G136*1%)</f>
        <v>55006636.25</v>
      </c>
      <c r="C35" s="35"/>
      <c r="D35" s="34"/>
      <c r="E35" s="34">
        <f t="shared" ref="E35:E37" si="3">+B35</f>
        <v>55006636.25</v>
      </c>
      <c r="F35" s="35"/>
      <c r="G35" s="34">
        <f t="shared" si="2"/>
        <v>0</v>
      </c>
      <c r="H35" s="18"/>
      <c r="I35" s="19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" customHeight="1" x14ac:dyDescent="0.2">
      <c r="A36" s="33" t="s">
        <v>70</v>
      </c>
      <c r="B36" s="34">
        <f>('2. RENTA FISCAL'!B39-'2. RENTA FISCAL'!B33-'2. RENTA FISCAL'!B34-'2. RENTA FISCAL'!B90-'2. RENTA FISCAL'!D44)*0.8%</f>
        <v>33161902.400000002</v>
      </c>
      <c r="C36" s="35"/>
      <c r="D36" s="34"/>
      <c r="E36" s="34">
        <f t="shared" si="3"/>
        <v>33161902.400000002</v>
      </c>
      <c r="F36" s="35"/>
      <c r="G36" s="34">
        <f t="shared" si="2"/>
        <v>0</v>
      </c>
      <c r="H36" s="18"/>
      <c r="I36" s="19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2" customHeight="1" x14ac:dyDescent="0.2">
      <c r="A37" s="33" t="s">
        <v>71</v>
      </c>
      <c r="B37" s="34">
        <f>+'11. INGRESOS'!F62</f>
        <v>17200000</v>
      </c>
      <c r="C37" s="35"/>
      <c r="D37" s="34"/>
      <c r="E37" s="34">
        <f t="shared" si="3"/>
        <v>17200000</v>
      </c>
      <c r="F37" s="35"/>
      <c r="G37" s="34">
        <f t="shared" si="2"/>
        <v>0</v>
      </c>
      <c r="H37" s="18"/>
      <c r="I37" s="19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2" customHeight="1" x14ac:dyDescent="0.2">
      <c r="A38" s="33"/>
      <c r="B38" s="36">
        <f>SUM(B30:B37)</f>
        <v>1333976868.4771607</v>
      </c>
      <c r="C38" s="35"/>
      <c r="D38" s="34"/>
      <c r="E38" s="34"/>
      <c r="F38" s="35"/>
      <c r="G38" s="36">
        <f>SUM(G30:G37)</f>
        <v>1201874180</v>
      </c>
      <c r="H38" s="18"/>
      <c r="I38" s="19">
        <f>+I25+1</f>
        <v>38</v>
      </c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2" customHeight="1" x14ac:dyDescent="0.2">
      <c r="A39" s="33"/>
      <c r="B39" s="34"/>
      <c r="C39" s="40"/>
      <c r="D39" s="34"/>
      <c r="E39" s="34"/>
      <c r="F39" s="35"/>
      <c r="G39" s="34"/>
      <c r="H39" s="18"/>
      <c r="I39" s="19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2" customHeight="1" x14ac:dyDescent="0.2">
      <c r="A40" s="37" t="s">
        <v>72</v>
      </c>
      <c r="B40" s="34"/>
      <c r="C40" s="40"/>
      <c r="D40" s="34"/>
      <c r="E40" s="34"/>
      <c r="F40" s="35"/>
      <c r="G40" s="34"/>
      <c r="H40" s="18"/>
      <c r="I40" s="19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2" customHeight="1" x14ac:dyDescent="0.2">
      <c r="A41" s="33" t="s">
        <v>73</v>
      </c>
      <c r="B41" s="34">
        <v>90820000</v>
      </c>
      <c r="C41" s="40"/>
      <c r="D41" s="34"/>
      <c r="E41" s="34"/>
      <c r="F41" s="35"/>
      <c r="G41" s="34">
        <f t="shared" ref="G41:G43" si="4">+B41+D41-E41</f>
        <v>90820000</v>
      </c>
      <c r="H41" s="18"/>
      <c r="I41" s="19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2" customHeight="1" x14ac:dyDescent="0.2">
      <c r="A42" s="33" t="s">
        <v>74</v>
      </c>
      <c r="B42" s="34">
        <v>117082000</v>
      </c>
      <c r="C42" s="39"/>
      <c r="D42" s="34"/>
      <c r="E42" s="34"/>
      <c r="F42" s="35"/>
      <c r="G42" s="34">
        <f t="shared" si="4"/>
        <v>117082000</v>
      </c>
      <c r="H42" s="18"/>
      <c r="I42" s="19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2" customHeight="1" x14ac:dyDescent="0.2">
      <c r="A43" s="33" t="s">
        <v>75</v>
      </c>
      <c r="B43" s="34">
        <f>-'2. RENTA FISCAL'!E52</f>
        <v>-39290000</v>
      </c>
      <c r="C43" s="39"/>
      <c r="D43" s="34">
        <f>-B43</f>
        <v>39290000</v>
      </c>
      <c r="E43" s="34"/>
      <c r="F43" s="35"/>
      <c r="G43" s="34">
        <f t="shared" si="4"/>
        <v>0</v>
      </c>
      <c r="H43" s="18"/>
      <c r="I43" s="19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2" customHeight="1" x14ac:dyDescent="0.2">
      <c r="A44" s="33"/>
      <c r="B44" s="36">
        <f>SUM(B41:B43)</f>
        <v>168612000</v>
      </c>
      <c r="C44" s="39"/>
      <c r="D44" s="34"/>
      <c r="E44" s="34"/>
      <c r="F44" s="35"/>
      <c r="G44" s="36">
        <f>SUM(G41:G43)</f>
        <v>207902000</v>
      </c>
      <c r="H44" s="18"/>
      <c r="I44" s="19">
        <f>+I38+1</f>
        <v>39</v>
      </c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2" customHeight="1" x14ac:dyDescent="0.2">
      <c r="A45" s="33"/>
      <c r="B45" s="34"/>
      <c r="C45" s="39"/>
      <c r="D45" s="34"/>
      <c r="E45" s="34"/>
      <c r="F45" s="35"/>
      <c r="G45" s="34"/>
      <c r="H45" s="18"/>
      <c r="I45" s="19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2" customHeight="1" x14ac:dyDescent="0.2">
      <c r="A46" s="37" t="s">
        <v>76</v>
      </c>
      <c r="B46" s="34"/>
      <c r="C46" s="35"/>
      <c r="D46" s="34"/>
      <c r="E46" s="34"/>
      <c r="F46" s="35"/>
      <c r="G46" s="34"/>
      <c r="H46" s="18"/>
      <c r="I46" s="19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2" customHeight="1" x14ac:dyDescent="0.2">
      <c r="A47" s="33" t="s">
        <v>77</v>
      </c>
      <c r="B47" s="34">
        <f>'8. PPyE'!G13</f>
        <v>504800000</v>
      </c>
      <c r="C47" s="39"/>
      <c r="D47" s="18"/>
      <c r="E47" s="34">
        <f>-'8. PPyE'!L13+'8. PPyE'!G13</f>
        <v>72950000</v>
      </c>
      <c r="F47" s="35"/>
      <c r="G47" s="34">
        <f t="shared" ref="G47:G53" si="5">+B47+D47-E47</f>
        <v>431850000</v>
      </c>
      <c r="H47" s="18"/>
      <c r="I47" s="19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2" customHeight="1" x14ac:dyDescent="0.2">
      <c r="A48" s="33" t="s">
        <v>78</v>
      </c>
      <c r="B48" s="34">
        <f>'8. PPyE'!G18</f>
        <v>688000000</v>
      </c>
      <c r="C48" s="39"/>
      <c r="D48" s="34">
        <f>'8. PPyE'!L18-'8. PPyE'!G18</f>
        <v>233000000</v>
      </c>
      <c r="E48" s="34"/>
      <c r="F48" s="35"/>
      <c r="G48" s="34">
        <f t="shared" si="5"/>
        <v>921000000</v>
      </c>
      <c r="H48" s="18"/>
      <c r="I48" s="19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2" customHeight="1" x14ac:dyDescent="0.2">
      <c r="A49" s="33" t="s">
        <v>79</v>
      </c>
      <c r="B49" s="34">
        <f>'8. PPyE'!G20</f>
        <v>71330120</v>
      </c>
      <c r="C49" s="35"/>
      <c r="D49" s="34"/>
      <c r="E49" s="34"/>
      <c r="F49" s="35"/>
      <c r="G49" s="34">
        <f t="shared" si="5"/>
        <v>71330120</v>
      </c>
      <c r="H49" s="18"/>
      <c r="I49" s="19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2" customHeight="1" x14ac:dyDescent="0.2">
      <c r="A50" s="33" t="s">
        <v>80</v>
      </c>
      <c r="B50" s="34">
        <f>'8. PPyE'!G26</f>
        <v>568443000</v>
      </c>
      <c r="C50" s="35"/>
      <c r="D50" s="34">
        <f>+'8. PPyE'!J23+'8. PPyE'!J25</f>
        <v>4228563.63</v>
      </c>
      <c r="E50" s="34">
        <f>+'8. PPyE'!F25-'8. PPyE'!K25</f>
        <v>0</v>
      </c>
      <c r="F50" s="35"/>
      <c r="G50" s="34">
        <f t="shared" si="5"/>
        <v>572671563.63</v>
      </c>
      <c r="H50" s="18"/>
      <c r="I50" s="19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2" customHeight="1" x14ac:dyDescent="0.2">
      <c r="A51" s="33" t="s">
        <v>81</v>
      </c>
      <c r="B51" s="34">
        <f>+'8. PPyE'!G31</f>
        <v>323840000</v>
      </c>
      <c r="C51" s="35"/>
      <c r="D51" s="34">
        <f>+'8. PPyE'!L30-'8. PPyE'!G30</f>
        <v>0</v>
      </c>
      <c r="E51" s="34"/>
      <c r="F51" s="35"/>
      <c r="G51" s="34">
        <f t="shared" si="5"/>
        <v>323840000</v>
      </c>
      <c r="H51" s="18"/>
      <c r="I51" s="19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2" customHeight="1" x14ac:dyDescent="0.2">
      <c r="A52" s="41" t="s">
        <v>82</v>
      </c>
      <c r="B52" s="34">
        <f>'8. PPyE'!G36</f>
        <v>48791336</v>
      </c>
      <c r="C52" s="35"/>
      <c r="D52" s="34"/>
      <c r="E52" s="34"/>
      <c r="F52" s="35"/>
      <c r="G52" s="34">
        <f t="shared" si="5"/>
        <v>48791336</v>
      </c>
      <c r="H52" s="18"/>
      <c r="I52" s="19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2" customHeight="1" x14ac:dyDescent="0.2">
      <c r="A53" s="33" t="s">
        <v>83</v>
      </c>
      <c r="B53" s="34">
        <f>-'9. DEPRECIACIÓN'!G38</f>
        <v>-469235090.0333333</v>
      </c>
      <c r="C53" s="35"/>
      <c r="D53" s="34"/>
      <c r="E53" s="34">
        <f>+'9. DEPRECIACIÓN'!M38-'9. DEPRECIACIÓN'!G38</f>
        <v>341697797.50000012</v>
      </c>
      <c r="F53" s="35"/>
      <c r="G53" s="34">
        <f t="shared" si="5"/>
        <v>-810932887.53333342</v>
      </c>
      <c r="H53" s="18"/>
      <c r="I53" s="19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2" customHeight="1" x14ac:dyDescent="0.2">
      <c r="A54" s="33"/>
      <c r="B54" s="36">
        <f>SUM(B47:B53)</f>
        <v>1735969365.9666667</v>
      </c>
      <c r="C54" s="35"/>
      <c r="D54" s="34"/>
      <c r="E54" s="34"/>
      <c r="F54" s="35"/>
      <c r="G54" s="36">
        <f>SUM(G47:G53)</f>
        <v>1558550132.0966668</v>
      </c>
      <c r="H54" s="18"/>
      <c r="I54" s="19">
        <v>42</v>
      </c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2" customHeight="1" x14ac:dyDescent="0.2">
      <c r="A55" s="33"/>
      <c r="B55" s="34"/>
      <c r="C55" s="35"/>
      <c r="D55" s="34"/>
      <c r="E55" s="34"/>
      <c r="F55" s="35"/>
      <c r="G55" s="34"/>
      <c r="H55" s="18"/>
      <c r="I55" s="19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2" customHeight="1" x14ac:dyDescent="0.2">
      <c r="A56" s="37" t="s">
        <v>84</v>
      </c>
      <c r="B56" s="34"/>
      <c r="C56" s="35"/>
      <c r="D56" s="34"/>
      <c r="E56" s="34"/>
      <c r="F56" s="35"/>
      <c r="G56" s="34"/>
      <c r="H56" s="18"/>
      <c r="I56" s="19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2" customHeight="1" x14ac:dyDescent="0.2">
      <c r="A57" s="33" t="s">
        <v>85</v>
      </c>
      <c r="B57" s="34">
        <f>+'22. IMPTO DIF'!I37</f>
        <v>78845338.523493826</v>
      </c>
      <c r="C57" s="35"/>
      <c r="D57" s="38"/>
      <c r="E57" s="38">
        <f>+B57</f>
        <v>78845338.523493826</v>
      </c>
      <c r="F57" s="35"/>
      <c r="G57" s="34">
        <f>+B57+D57-E57</f>
        <v>0</v>
      </c>
      <c r="H57" s="18"/>
      <c r="I57" s="19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2" customHeight="1" x14ac:dyDescent="0.2">
      <c r="A58" s="33"/>
      <c r="B58" s="36">
        <f>SUM(B57)</f>
        <v>78845338.523493826</v>
      </c>
      <c r="C58" s="35"/>
      <c r="D58" s="34"/>
      <c r="E58" s="34"/>
      <c r="F58" s="35"/>
      <c r="G58" s="36">
        <f>SUM(G57)</f>
        <v>0</v>
      </c>
      <c r="H58" s="18"/>
      <c r="I58" s="19">
        <f>+I54+1</f>
        <v>43</v>
      </c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2" customHeight="1" x14ac:dyDescent="0.2">
      <c r="A59" s="33"/>
      <c r="B59" s="34"/>
      <c r="C59" s="35"/>
      <c r="D59" s="34"/>
      <c r="E59" s="34"/>
      <c r="F59" s="35"/>
      <c r="G59" s="34"/>
      <c r="H59" s="18"/>
      <c r="I59" s="19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2" customHeight="1" x14ac:dyDescent="0.2">
      <c r="A60" s="18"/>
      <c r="B60" s="35"/>
      <c r="C60" s="35"/>
      <c r="D60" s="35"/>
      <c r="E60" s="35"/>
      <c r="F60" s="35"/>
      <c r="G60" s="35"/>
      <c r="H60" s="18"/>
      <c r="I60" s="19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2" customHeight="1" x14ac:dyDescent="0.2">
      <c r="A61" s="16" t="s">
        <v>86</v>
      </c>
      <c r="B61" s="42">
        <f>+B14+B38+B26+B44+B54+B58</f>
        <v>4958915250.1673212</v>
      </c>
      <c r="C61" s="35"/>
      <c r="D61" s="42">
        <f t="shared" ref="D61:E61" si="6">SUM(D12:D57)</f>
        <v>310192878.74381554</v>
      </c>
      <c r="E61" s="42">
        <f t="shared" si="6"/>
        <v>960988721.67349386</v>
      </c>
      <c r="F61" s="35"/>
      <c r="G61" s="42">
        <f>+G14+G38+G26+G44+G54+G58</f>
        <v>4308119407.2376423</v>
      </c>
      <c r="H61" s="18"/>
      <c r="I61" s="19">
        <f>+I58+1</f>
        <v>44</v>
      </c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2" customHeight="1" x14ac:dyDescent="0.2">
      <c r="A62" s="18"/>
      <c r="B62" s="35"/>
      <c r="C62" s="35"/>
      <c r="D62" s="35"/>
      <c r="E62" s="35"/>
      <c r="F62" s="35"/>
      <c r="G62" s="35"/>
      <c r="H62" s="18"/>
      <c r="I62" s="19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2" customHeight="1" x14ac:dyDescent="0.2">
      <c r="A63" s="17" t="s">
        <v>87</v>
      </c>
      <c r="B63" s="35"/>
      <c r="C63" s="35"/>
      <c r="D63" s="35"/>
      <c r="E63" s="35"/>
      <c r="F63" s="35"/>
      <c r="G63" s="35"/>
      <c r="H63" s="18"/>
      <c r="I63" s="19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2" customHeight="1" x14ac:dyDescent="0.2">
      <c r="A64" s="16"/>
      <c r="B64" s="35"/>
      <c r="C64" s="35"/>
      <c r="D64" s="35"/>
      <c r="E64" s="35"/>
      <c r="F64" s="35"/>
      <c r="G64" s="35" t="s">
        <v>88</v>
      </c>
      <c r="H64" s="18"/>
      <c r="I64" s="19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2" customHeight="1" x14ac:dyDescent="0.2">
      <c r="A65" s="33" t="s">
        <v>89</v>
      </c>
      <c r="B65" s="34">
        <f>+'14. LABORALES - INTS'!E49</f>
        <v>1440000000</v>
      </c>
      <c r="C65" s="34"/>
      <c r="D65" s="34"/>
      <c r="E65" s="34"/>
      <c r="F65" s="34"/>
      <c r="G65" s="34">
        <f t="shared" ref="G65:G75" si="7">+B65+E65-D65</f>
        <v>1440000000</v>
      </c>
      <c r="H65" s="18"/>
      <c r="I65" s="19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2" customHeight="1" x14ac:dyDescent="0.2">
      <c r="A66" s="33" t="s">
        <v>90</v>
      </c>
      <c r="B66" s="34">
        <v>0</v>
      </c>
      <c r="C66" s="34"/>
      <c r="D66" s="34"/>
      <c r="E66" s="34"/>
      <c r="F66" s="34"/>
      <c r="G66" s="34">
        <f t="shared" si="7"/>
        <v>0</v>
      </c>
      <c r="H66" s="18"/>
      <c r="I66" s="19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2" customHeight="1" x14ac:dyDescent="0.2">
      <c r="A67" s="33" t="s">
        <v>91</v>
      </c>
      <c r="B67" s="34">
        <v>637890000</v>
      </c>
      <c r="C67" s="34"/>
      <c r="D67" s="34"/>
      <c r="E67" s="34"/>
      <c r="F67" s="34"/>
      <c r="G67" s="34">
        <f t="shared" si="7"/>
        <v>637890000</v>
      </c>
      <c r="H67" s="18"/>
      <c r="I67" s="19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2" customHeight="1" x14ac:dyDescent="0.2">
      <c r="A68" s="33" t="s">
        <v>92</v>
      </c>
      <c r="B68" s="34">
        <v>65818000</v>
      </c>
      <c r="C68" s="34"/>
      <c r="D68" s="34"/>
      <c r="E68" s="34"/>
      <c r="F68" s="34"/>
      <c r="G68" s="34">
        <f t="shared" si="7"/>
        <v>65818000</v>
      </c>
      <c r="H68" s="18"/>
      <c r="I68" s="19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2" customHeight="1" x14ac:dyDescent="0.2">
      <c r="A69" s="33" t="s">
        <v>93</v>
      </c>
      <c r="B69" s="34">
        <f>+'2. RENTA FISCAL'!B107</f>
        <v>175100000</v>
      </c>
      <c r="C69" s="34"/>
      <c r="D69" s="34">
        <f>+B69</f>
        <v>175100000</v>
      </c>
      <c r="E69" s="34">
        <f>+'3. VR A PAGAR'!E48-'3. VR A PAGAR'!E39</f>
        <v>20421000</v>
      </c>
      <c r="F69" s="34"/>
      <c r="G69" s="34">
        <f t="shared" si="7"/>
        <v>20421000</v>
      </c>
      <c r="H69" s="18"/>
      <c r="I69" s="19"/>
      <c r="J69" s="35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" customHeight="1" x14ac:dyDescent="0.2">
      <c r="A70" s="33" t="s">
        <v>94</v>
      </c>
      <c r="B70" s="34">
        <v>29330000</v>
      </c>
      <c r="C70" s="34"/>
      <c r="D70" s="34"/>
      <c r="E70" s="34"/>
      <c r="F70" s="34"/>
      <c r="G70" s="34">
        <f t="shared" si="7"/>
        <v>29330000</v>
      </c>
      <c r="H70" s="18"/>
      <c r="I70" s="19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" customHeight="1" x14ac:dyDescent="0.2">
      <c r="A71" s="33" t="s">
        <v>95</v>
      </c>
      <c r="B71" s="34">
        <f>+'2. RENTA FISCAL'!B48/10*0.4%</f>
        <v>1698843.52</v>
      </c>
      <c r="C71" s="34"/>
      <c r="D71" s="34"/>
      <c r="E71" s="34"/>
      <c r="F71" s="34"/>
      <c r="G71" s="34">
        <f t="shared" si="7"/>
        <v>1698843.52</v>
      </c>
      <c r="H71" s="18"/>
      <c r="I71" s="19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" customHeight="1" x14ac:dyDescent="0.2">
      <c r="A72" s="33" t="s">
        <v>96</v>
      </c>
      <c r="B72" s="34">
        <v>1036000</v>
      </c>
      <c r="C72" s="34"/>
      <c r="D72" s="34"/>
      <c r="E72" s="34"/>
      <c r="F72" s="34"/>
      <c r="G72" s="34">
        <f t="shared" si="7"/>
        <v>1036000</v>
      </c>
      <c r="H72" s="18"/>
      <c r="I72" s="19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" customHeight="1" x14ac:dyDescent="0.2">
      <c r="A73" s="33" t="s">
        <v>97</v>
      </c>
      <c r="B73" s="34">
        <f>+'16. IMPTOS - EFECTIVO'!E14+'16. IMPTOS - EFECTIVO'!E18</f>
        <v>20481000</v>
      </c>
      <c r="C73" s="34"/>
      <c r="D73" s="34"/>
      <c r="E73" s="34"/>
      <c r="F73" s="34"/>
      <c r="G73" s="34">
        <f t="shared" si="7"/>
        <v>20481000</v>
      </c>
      <c r="H73" s="18"/>
      <c r="I73" s="19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" customHeight="1" x14ac:dyDescent="0.2">
      <c r="A74" s="33" t="s">
        <v>98</v>
      </c>
      <c r="B74" s="34">
        <v>325915630</v>
      </c>
      <c r="C74" s="34"/>
      <c r="D74" s="34"/>
      <c r="E74" s="34"/>
      <c r="F74" s="34"/>
      <c r="G74" s="34">
        <f t="shared" si="7"/>
        <v>325915630</v>
      </c>
      <c r="H74" s="18"/>
      <c r="I74" s="19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" customHeight="1" x14ac:dyDescent="0.2">
      <c r="A75" s="33" t="s">
        <v>99</v>
      </c>
      <c r="B75" s="38">
        <f>+'22. IMPTO DIF'!J37</f>
        <v>144889494.68090242</v>
      </c>
      <c r="C75" s="34"/>
      <c r="D75" s="38">
        <f>+B75</f>
        <v>144889494.68090242</v>
      </c>
      <c r="E75" s="38"/>
      <c r="F75" s="34"/>
      <c r="G75" s="38">
        <f t="shared" si="7"/>
        <v>0</v>
      </c>
      <c r="H75" s="18"/>
      <c r="I75" s="19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" customHeight="1" x14ac:dyDescent="0.2">
      <c r="A76" s="18"/>
      <c r="B76" s="35"/>
      <c r="C76" s="35"/>
      <c r="D76" s="35"/>
      <c r="E76" s="35"/>
      <c r="F76" s="35"/>
      <c r="G76" s="35"/>
      <c r="H76" s="18"/>
      <c r="I76" s="19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" customHeight="1" x14ac:dyDescent="0.2">
      <c r="A77" s="16" t="s">
        <v>100</v>
      </c>
      <c r="B77" s="43">
        <f>SUM(B65:B75)</f>
        <v>2842158968.2009025</v>
      </c>
      <c r="C77" s="35"/>
      <c r="D77" s="43">
        <f t="shared" ref="D77:E77" si="8">SUM(D65:D75)</f>
        <v>319989494.68090242</v>
      </c>
      <c r="E77" s="43">
        <f t="shared" si="8"/>
        <v>20421000</v>
      </c>
      <c r="F77" s="35"/>
      <c r="G77" s="43">
        <f>SUM(G65:G75)</f>
        <v>2542590473.52</v>
      </c>
      <c r="H77" s="18"/>
      <c r="I77" s="19">
        <f>+I61+1</f>
        <v>45</v>
      </c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" customHeight="1" x14ac:dyDescent="0.2">
      <c r="A78" s="18"/>
      <c r="B78" s="35"/>
      <c r="C78" s="35"/>
      <c r="D78" s="35"/>
      <c r="E78" s="35"/>
      <c r="F78" s="35"/>
      <c r="G78" s="35"/>
      <c r="H78" s="18"/>
      <c r="I78" s="19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" customHeight="1" x14ac:dyDescent="0.2">
      <c r="A79" s="18"/>
      <c r="B79" s="35"/>
      <c r="C79" s="35"/>
      <c r="D79" s="35"/>
      <c r="E79" s="35"/>
      <c r="F79" s="35"/>
      <c r="G79" s="35"/>
      <c r="H79" s="18"/>
      <c r="I79" s="19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" customHeight="1" x14ac:dyDescent="0.2">
      <c r="A80" s="20" t="s">
        <v>101</v>
      </c>
      <c r="B80" s="42">
        <f>+B61-B77</f>
        <v>2116756281.9664187</v>
      </c>
      <c r="C80" s="35"/>
      <c r="D80" s="35"/>
      <c r="E80" s="35"/>
      <c r="F80" s="35"/>
      <c r="G80" s="42">
        <f>+G61-G77</f>
        <v>1765528933.7176423</v>
      </c>
      <c r="H80" s="18"/>
      <c r="I80" s="19">
        <f>+I77+1</f>
        <v>46</v>
      </c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" customHeight="1" x14ac:dyDescent="0.2">
      <c r="A81" s="18"/>
      <c r="B81" s="35"/>
      <c r="C81" s="35"/>
      <c r="D81" s="35"/>
      <c r="E81" s="35"/>
      <c r="F81" s="35"/>
      <c r="G81" s="35"/>
      <c r="H81" s="18"/>
      <c r="I81" s="19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" customHeight="1" x14ac:dyDescent="0.2">
      <c r="A82" s="18"/>
      <c r="B82" s="35">
        <f>+B61-B77-B80</f>
        <v>0</v>
      </c>
      <c r="C82" s="35"/>
      <c r="D82" s="35"/>
      <c r="E82" s="35"/>
      <c r="F82" s="35"/>
      <c r="G82" s="35">
        <f>+G61-G77-G80</f>
        <v>0</v>
      </c>
      <c r="H82" s="18"/>
      <c r="I82" s="19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" customHeight="1" x14ac:dyDescent="0.2">
      <c r="A83" s="18"/>
      <c r="B83" s="35"/>
      <c r="C83" s="18"/>
      <c r="D83" s="44"/>
      <c r="E83" s="44"/>
      <c r="F83" s="18"/>
      <c r="G83" s="35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" customHeight="1" x14ac:dyDescent="0.2">
      <c r="A84" s="18"/>
      <c r="B84" s="18"/>
      <c r="C84" s="18"/>
      <c r="D84" s="44"/>
      <c r="E84" s="44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2" customHeight="1" x14ac:dyDescent="0.2">
      <c r="A85" s="18"/>
      <c r="B85" s="18"/>
      <c r="C85" s="18"/>
      <c r="D85" s="44"/>
      <c r="E85" s="44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2" customHeight="1" x14ac:dyDescent="0.2">
      <c r="A86" s="18"/>
      <c r="B86" s="18"/>
      <c r="C86" s="18"/>
      <c r="D86" s="44"/>
      <c r="E86" s="44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2" customHeight="1" x14ac:dyDescent="0.2">
      <c r="A87" s="18"/>
      <c r="B87" s="18"/>
      <c r="C87" s="18"/>
      <c r="D87" s="44"/>
      <c r="E87" s="44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2" customHeight="1" x14ac:dyDescent="0.2">
      <c r="A88" s="18"/>
      <c r="B88" s="18"/>
      <c r="C88" s="18"/>
      <c r="D88" s="44"/>
      <c r="E88" s="44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2" customHeight="1" x14ac:dyDescent="0.2">
      <c r="A89" s="18"/>
      <c r="B89" s="18"/>
      <c r="C89" s="18"/>
      <c r="D89" s="44"/>
      <c r="E89" s="44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2" customHeight="1" x14ac:dyDescent="0.2">
      <c r="A90" s="18"/>
      <c r="B90" s="18"/>
      <c r="C90" s="18"/>
      <c r="D90" s="44"/>
      <c r="E90" s="44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2" customHeight="1" x14ac:dyDescent="0.2">
      <c r="A91" s="18"/>
      <c r="B91" s="18"/>
      <c r="C91" s="18"/>
      <c r="D91" s="44"/>
      <c r="E91" s="44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2" customHeight="1" x14ac:dyDescent="0.2">
      <c r="A92" s="18"/>
      <c r="B92" s="18"/>
      <c r="C92" s="18"/>
      <c r="D92" s="44"/>
      <c r="E92" s="44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2" customHeight="1" x14ac:dyDescent="0.2">
      <c r="A93" s="18"/>
      <c r="B93" s="18"/>
      <c r="C93" s="18"/>
      <c r="D93" s="44"/>
      <c r="E93" s="44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2" customHeight="1" x14ac:dyDescent="0.2">
      <c r="A94" s="18"/>
      <c r="B94" s="18"/>
      <c r="C94" s="18"/>
      <c r="D94" s="44"/>
      <c r="E94" s="44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2" customHeight="1" x14ac:dyDescent="0.2">
      <c r="A95" s="18"/>
      <c r="B95" s="18"/>
      <c r="C95" s="18"/>
      <c r="D95" s="44"/>
      <c r="E95" s="44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2" customHeight="1" x14ac:dyDescent="0.2">
      <c r="A96" s="18"/>
      <c r="B96" s="18"/>
      <c r="C96" s="18"/>
      <c r="D96" s="44"/>
      <c r="E96" s="44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2" customHeight="1" x14ac:dyDescent="0.2">
      <c r="A97" s="18"/>
      <c r="B97" s="18"/>
      <c r="C97" s="18"/>
      <c r="D97" s="44"/>
      <c r="E97" s="44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2" customHeight="1" x14ac:dyDescent="0.2">
      <c r="A98" s="18"/>
      <c r="B98" s="18"/>
      <c r="C98" s="18"/>
      <c r="D98" s="44"/>
      <c r="E98" s="44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2" customHeight="1" x14ac:dyDescent="0.2">
      <c r="A99" s="18"/>
      <c r="B99" s="18"/>
      <c r="C99" s="18"/>
      <c r="D99" s="44"/>
      <c r="E99" s="44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2" customHeight="1" x14ac:dyDescent="0.2">
      <c r="A100" s="18"/>
      <c r="B100" s="18"/>
      <c r="C100" s="18"/>
      <c r="D100" s="44"/>
      <c r="E100" s="44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2" customHeight="1" x14ac:dyDescent="0.2">
      <c r="A101" s="18"/>
      <c r="B101" s="18"/>
      <c r="C101" s="18"/>
      <c r="D101" s="44"/>
      <c r="E101" s="44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2" customHeight="1" x14ac:dyDescent="0.2">
      <c r="A102" s="18"/>
      <c r="B102" s="18"/>
      <c r="C102" s="18"/>
      <c r="D102" s="44"/>
      <c r="E102" s="44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2" customHeight="1" x14ac:dyDescent="0.2">
      <c r="A103" s="18"/>
      <c r="B103" s="18"/>
      <c r="C103" s="18"/>
      <c r="D103" s="44"/>
      <c r="E103" s="44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2" customHeight="1" x14ac:dyDescent="0.2">
      <c r="A104" s="18"/>
      <c r="B104" s="18"/>
      <c r="C104" s="18"/>
      <c r="D104" s="44"/>
      <c r="E104" s="44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2" customHeight="1" x14ac:dyDescent="0.2">
      <c r="A105" s="18"/>
      <c r="B105" s="18"/>
      <c r="C105" s="18"/>
      <c r="D105" s="44"/>
      <c r="E105" s="44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2" customHeight="1" x14ac:dyDescent="0.2">
      <c r="A106" s="18"/>
      <c r="B106" s="18"/>
      <c r="C106" s="18"/>
      <c r="D106" s="44"/>
      <c r="E106" s="44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2" customHeight="1" x14ac:dyDescent="0.2">
      <c r="A107" s="18"/>
      <c r="B107" s="18"/>
      <c r="C107" s="18"/>
      <c r="D107" s="44"/>
      <c r="E107" s="44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2" customHeight="1" x14ac:dyDescent="0.2">
      <c r="A108" s="18"/>
      <c r="B108" s="18"/>
      <c r="C108" s="18"/>
      <c r="D108" s="44"/>
      <c r="E108" s="44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2" customHeight="1" x14ac:dyDescent="0.2">
      <c r="A109" s="18"/>
      <c r="B109" s="18"/>
      <c r="C109" s="18"/>
      <c r="D109" s="44"/>
      <c r="E109" s="44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2" customHeight="1" x14ac:dyDescent="0.2">
      <c r="A110" s="18"/>
      <c r="B110" s="18"/>
      <c r="C110" s="18"/>
      <c r="D110" s="44"/>
      <c r="E110" s="44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2" customHeight="1" x14ac:dyDescent="0.2">
      <c r="A111" s="18"/>
      <c r="B111" s="18"/>
      <c r="C111" s="18"/>
      <c r="D111" s="44"/>
      <c r="E111" s="44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2" customHeight="1" x14ac:dyDescent="0.2">
      <c r="A112" s="18"/>
      <c r="B112" s="18"/>
      <c r="C112" s="18"/>
      <c r="D112" s="44"/>
      <c r="E112" s="44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2" customHeight="1" x14ac:dyDescent="0.2">
      <c r="A113" s="18"/>
      <c r="B113" s="18"/>
      <c r="C113" s="18"/>
      <c r="D113" s="44"/>
      <c r="E113" s="44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2" customHeight="1" x14ac:dyDescent="0.2">
      <c r="A114" s="18"/>
      <c r="B114" s="18"/>
      <c r="C114" s="18"/>
      <c r="D114" s="44"/>
      <c r="E114" s="44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2" customHeight="1" x14ac:dyDescent="0.2">
      <c r="A115" s="18"/>
      <c r="B115" s="18"/>
      <c r="C115" s="18"/>
      <c r="D115" s="44"/>
      <c r="E115" s="44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2" customHeight="1" x14ac:dyDescent="0.2">
      <c r="A116" s="18"/>
      <c r="B116" s="18"/>
      <c r="C116" s="18"/>
      <c r="D116" s="44"/>
      <c r="E116" s="44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2" customHeight="1" x14ac:dyDescent="0.2">
      <c r="A117" s="18"/>
      <c r="B117" s="18"/>
      <c r="C117" s="18"/>
      <c r="D117" s="44"/>
      <c r="E117" s="44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2" customHeight="1" x14ac:dyDescent="0.2">
      <c r="A118" s="18"/>
      <c r="B118" s="18"/>
      <c r="C118" s="18"/>
      <c r="D118" s="44"/>
      <c r="E118" s="44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2" customHeight="1" x14ac:dyDescent="0.2">
      <c r="A119" s="18"/>
      <c r="B119" s="18"/>
      <c r="C119" s="18"/>
      <c r="D119" s="44"/>
      <c r="E119" s="44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2" customHeight="1" x14ac:dyDescent="0.2">
      <c r="A120" s="18"/>
      <c r="B120" s="18"/>
      <c r="C120" s="18"/>
      <c r="D120" s="44"/>
      <c r="E120" s="44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2" customHeight="1" x14ac:dyDescent="0.2">
      <c r="A121" s="18"/>
      <c r="B121" s="18"/>
      <c r="C121" s="18"/>
      <c r="D121" s="44"/>
      <c r="E121" s="44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2" customHeight="1" x14ac:dyDescent="0.2">
      <c r="A122" s="18"/>
      <c r="B122" s="18"/>
      <c r="C122" s="18"/>
      <c r="D122" s="44"/>
      <c r="E122" s="44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2" customHeight="1" x14ac:dyDescent="0.2">
      <c r="A123" s="18"/>
      <c r="B123" s="18"/>
      <c r="C123" s="18"/>
      <c r="D123" s="44"/>
      <c r="E123" s="44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2" customHeight="1" x14ac:dyDescent="0.2">
      <c r="A124" s="18"/>
      <c r="B124" s="18"/>
      <c r="C124" s="18"/>
      <c r="D124" s="44"/>
      <c r="E124" s="44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2" customHeight="1" x14ac:dyDescent="0.2">
      <c r="A125" s="18"/>
      <c r="B125" s="18"/>
      <c r="C125" s="18"/>
      <c r="D125" s="44"/>
      <c r="E125" s="44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2" customHeight="1" x14ac:dyDescent="0.2">
      <c r="A126" s="18"/>
      <c r="B126" s="18"/>
      <c r="C126" s="18"/>
      <c r="D126" s="44"/>
      <c r="E126" s="44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2" customHeight="1" x14ac:dyDescent="0.2">
      <c r="A127" s="18"/>
      <c r="B127" s="18"/>
      <c r="C127" s="18"/>
      <c r="D127" s="44"/>
      <c r="E127" s="44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2" customHeight="1" x14ac:dyDescent="0.2">
      <c r="A128" s="18"/>
      <c r="B128" s="18"/>
      <c r="C128" s="18"/>
      <c r="D128" s="44"/>
      <c r="E128" s="44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2" customHeight="1" x14ac:dyDescent="0.2">
      <c r="A129" s="18"/>
      <c r="B129" s="18"/>
      <c r="C129" s="18"/>
      <c r="D129" s="44"/>
      <c r="E129" s="44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2" customHeight="1" x14ac:dyDescent="0.2">
      <c r="A130" s="18"/>
      <c r="B130" s="18"/>
      <c r="C130" s="18"/>
      <c r="D130" s="44"/>
      <c r="E130" s="44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2" customHeight="1" x14ac:dyDescent="0.2">
      <c r="A131" s="18"/>
      <c r="B131" s="18"/>
      <c r="C131" s="18"/>
      <c r="D131" s="44"/>
      <c r="E131" s="44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2" customHeight="1" x14ac:dyDescent="0.2">
      <c r="A132" s="18"/>
      <c r="B132" s="18"/>
      <c r="C132" s="18"/>
      <c r="D132" s="44"/>
      <c r="E132" s="44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2" customHeight="1" x14ac:dyDescent="0.2">
      <c r="A133" s="18"/>
      <c r="B133" s="18"/>
      <c r="C133" s="18"/>
      <c r="D133" s="44"/>
      <c r="E133" s="44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2" customHeight="1" x14ac:dyDescent="0.2">
      <c r="A134" s="18"/>
      <c r="B134" s="18"/>
      <c r="C134" s="18"/>
      <c r="D134" s="44"/>
      <c r="E134" s="44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2" customHeight="1" x14ac:dyDescent="0.2">
      <c r="A135" s="18"/>
      <c r="B135" s="18"/>
      <c r="C135" s="18"/>
      <c r="D135" s="44"/>
      <c r="E135" s="44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2" customHeight="1" x14ac:dyDescent="0.2">
      <c r="A136" s="18"/>
      <c r="B136" s="18"/>
      <c r="C136" s="18"/>
      <c r="D136" s="44"/>
      <c r="E136" s="44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2" customHeight="1" x14ac:dyDescent="0.2">
      <c r="A137" s="18"/>
      <c r="B137" s="18"/>
      <c r="C137" s="18"/>
      <c r="D137" s="44"/>
      <c r="E137" s="44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2" customHeight="1" x14ac:dyDescent="0.2">
      <c r="A138" s="18"/>
      <c r="B138" s="18"/>
      <c r="C138" s="18"/>
      <c r="D138" s="44"/>
      <c r="E138" s="44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2" customHeight="1" x14ac:dyDescent="0.2">
      <c r="A139" s="18"/>
      <c r="B139" s="18"/>
      <c r="C139" s="18"/>
      <c r="D139" s="44"/>
      <c r="E139" s="44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2" customHeight="1" x14ac:dyDescent="0.2">
      <c r="A140" s="18"/>
      <c r="B140" s="18"/>
      <c r="C140" s="18"/>
      <c r="D140" s="44"/>
      <c r="E140" s="44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2" customHeight="1" x14ac:dyDescent="0.2">
      <c r="A141" s="18"/>
      <c r="B141" s="18"/>
      <c r="C141" s="18"/>
      <c r="D141" s="44"/>
      <c r="E141" s="44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2" customHeight="1" x14ac:dyDescent="0.2">
      <c r="A142" s="18"/>
      <c r="B142" s="18"/>
      <c r="C142" s="18"/>
      <c r="D142" s="44"/>
      <c r="E142" s="44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2" customHeight="1" x14ac:dyDescent="0.2">
      <c r="A143" s="18"/>
      <c r="B143" s="18"/>
      <c r="C143" s="18"/>
      <c r="D143" s="44"/>
      <c r="E143" s="44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2" customHeight="1" x14ac:dyDescent="0.2">
      <c r="A144" s="18"/>
      <c r="B144" s="18"/>
      <c r="C144" s="18"/>
      <c r="D144" s="44"/>
      <c r="E144" s="44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2" customHeight="1" x14ac:dyDescent="0.2">
      <c r="A145" s="18"/>
      <c r="B145" s="18"/>
      <c r="C145" s="18"/>
      <c r="D145" s="44"/>
      <c r="E145" s="44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2" customHeight="1" x14ac:dyDescent="0.2">
      <c r="A146" s="18"/>
      <c r="B146" s="18"/>
      <c r="C146" s="18"/>
      <c r="D146" s="44"/>
      <c r="E146" s="44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2" customHeight="1" x14ac:dyDescent="0.2">
      <c r="A147" s="18"/>
      <c r="B147" s="18"/>
      <c r="C147" s="18"/>
      <c r="D147" s="44"/>
      <c r="E147" s="44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2" customHeight="1" x14ac:dyDescent="0.2">
      <c r="A148" s="18"/>
      <c r="B148" s="18"/>
      <c r="C148" s="18"/>
      <c r="D148" s="44"/>
      <c r="E148" s="44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2" customHeight="1" x14ac:dyDescent="0.2">
      <c r="A149" s="18"/>
      <c r="B149" s="18"/>
      <c r="C149" s="18"/>
      <c r="D149" s="44"/>
      <c r="E149" s="44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2" customHeight="1" x14ac:dyDescent="0.2">
      <c r="A150" s="18"/>
      <c r="B150" s="18"/>
      <c r="C150" s="18"/>
      <c r="D150" s="44"/>
      <c r="E150" s="44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2" customHeight="1" x14ac:dyDescent="0.2">
      <c r="A151" s="18"/>
      <c r="B151" s="18"/>
      <c r="C151" s="18"/>
      <c r="D151" s="44"/>
      <c r="E151" s="44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2" customHeight="1" x14ac:dyDescent="0.2">
      <c r="A152" s="18"/>
      <c r="B152" s="18"/>
      <c r="C152" s="18"/>
      <c r="D152" s="44"/>
      <c r="E152" s="44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2" customHeight="1" x14ac:dyDescent="0.2">
      <c r="A153" s="18"/>
      <c r="B153" s="18"/>
      <c r="C153" s="18"/>
      <c r="D153" s="18"/>
      <c r="E153" s="18"/>
      <c r="F153" s="18"/>
      <c r="G153" s="18"/>
      <c r="H153" s="18"/>
      <c r="I153" s="19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2" customHeight="1" x14ac:dyDescent="0.2">
      <c r="A154" s="18"/>
      <c r="B154" s="18"/>
      <c r="C154" s="18"/>
      <c r="D154" s="18"/>
      <c r="E154" s="18"/>
      <c r="F154" s="18"/>
      <c r="G154" s="18"/>
      <c r="H154" s="18"/>
      <c r="I154" s="19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2" customHeight="1" x14ac:dyDescent="0.2">
      <c r="A155" s="18"/>
      <c r="B155" s="18"/>
      <c r="C155" s="18"/>
      <c r="D155" s="18"/>
      <c r="E155" s="18"/>
      <c r="F155" s="18"/>
      <c r="G155" s="18"/>
      <c r="H155" s="18"/>
      <c r="I155" s="19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2" customHeight="1" x14ac:dyDescent="0.2">
      <c r="A156" s="18"/>
      <c r="B156" s="18"/>
      <c r="C156" s="18"/>
      <c r="D156" s="18"/>
      <c r="E156" s="18"/>
      <c r="F156" s="18"/>
      <c r="G156" s="18"/>
      <c r="H156" s="18"/>
      <c r="I156" s="19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2" customHeight="1" x14ac:dyDescent="0.2">
      <c r="A157" s="18"/>
      <c r="B157" s="18"/>
      <c r="C157" s="18"/>
      <c r="D157" s="18"/>
      <c r="E157" s="18"/>
      <c r="F157" s="18"/>
      <c r="G157" s="18"/>
      <c r="H157" s="18"/>
      <c r="I157" s="19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2" customHeight="1" x14ac:dyDescent="0.2">
      <c r="A158" s="18"/>
      <c r="B158" s="18"/>
      <c r="C158" s="18"/>
      <c r="D158" s="18"/>
      <c r="E158" s="18"/>
      <c r="F158" s="18"/>
      <c r="G158" s="18"/>
      <c r="H158" s="18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2" customHeight="1" x14ac:dyDescent="0.2">
      <c r="A159" s="18"/>
      <c r="B159" s="18"/>
      <c r="C159" s="18"/>
      <c r="D159" s="18"/>
      <c r="E159" s="18"/>
      <c r="F159" s="18"/>
      <c r="G159" s="18"/>
      <c r="H159" s="18"/>
      <c r="I159" s="19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2" customHeight="1" x14ac:dyDescent="0.2">
      <c r="A160" s="18"/>
      <c r="B160" s="18"/>
      <c r="C160" s="18"/>
      <c r="D160" s="18"/>
      <c r="E160" s="18"/>
      <c r="F160" s="18"/>
      <c r="G160" s="18"/>
      <c r="H160" s="18"/>
      <c r="I160" s="19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2" customHeight="1" x14ac:dyDescent="0.2">
      <c r="A161" s="18"/>
      <c r="B161" s="18"/>
      <c r="C161" s="18"/>
      <c r="D161" s="18"/>
      <c r="E161" s="18"/>
      <c r="F161" s="18"/>
      <c r="G161" s="18"/>
      <c r="H161" s="18"/>
      <c r="I161" s="19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2" customHeight="1" x14ac:dyDescent="0.2">
      <c r="A162" s="18"/>
      <c r="B162" s="18"/>
      <c r="C162" s="18"/>
      <c r="D162" s="18"/>
      <c r="E162" s="18"/>
      <c r="F162" s="18"/>
      <c r="G162" s="18"/>
      <c r="H162" s="18"/>
      <c r="I162" s="19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2" customHeight="1" x14ac:dyDescent="0.2">
      <c r="A163" s="18"/>
      <c r="B163" s="18"/>
      <c r="C163" s="18"/>
      <c r="D163" s="18"/>
      <c r="E163" s="18"/>
      <c r="F163" s="18"/>
      <c r="G163" s="18"/>
      <c r="H163" s="18"/>
      <c r="I163" s="19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2" customHeight="1" x14ac:dyDescent="0.2">
      <c r="A164" s="18"/>
      <c r="B164" s="18"/>
      <c r="C164" s="18"/>
      <c r="D164" s="18"/>
      <c r="E164" s="18"/>
      <c r="F164" s="18"/>
      <c r="G164" s="18"/>
      <c r="H164" s="18"/>
      <c r="I164" s="19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2" customHeight="1" x14ac:dyDescent="0.2">
      <c r="A165" s="18"/>
      <c r="B165" s="18"/>
      <c r="C165" s="18"/>
      <c r="D165" s="18"/>
      <c r="E165" s="18"/>
      <c r="F165" s="18"/>
      <c r="G165" s="18"/>
      <c r="H165" s="18"/>
      <c r="I165" s="19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2" customHeight="1" x14ac:dyDescent="0.2">
      <c r="A166" s="18"/>
      <c r="B166" s="18"/>
      <c r="C166" s="18"/>
      <c r="D166" s="18"/>
      <c r="E166" s="18"/>
      <c r="F166" s="18"/>
      <c r="G166" s="18"/>
      <c r="H166" s="18"/>
      <c r="I166" s="19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2" customHeight="1" x14ac:dyDescent="0.2">
      <c r="A167" s="18"/>
      <c r="B167" s="18"/>
      <c r="C167" s="18"/>
      <c r="D167" s="18"/>
      <c r="E167" s="18"/>
      <c r="F167" s="18"/>
      <c r="G167" s="18"/>
      <c r="H167" s="18"/>
      <c r="I167" s="19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2" customHeight="1" x14ac:dyDescent="0.2">
      <c r="A168" s="18"/>
      <c r="B168" s="18"/>
      <c r="C168" s="18"/>
      <c r="D168" s="18"/>
      <c r="E168" s="18"/>
      <c r="F168" s="18"/>
      <c r="G168" s="18"/>
      <c r="H168" s="18"/>
      <c r="I168" s="19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2" customHeight="1" x14ac:dyDescent="0.2">
      <c r="A169" s="18"/>
      <c r="B169" s="18"/>
      <c r="C169" s="18"/>
      <c r="D169" s="18"/>
      <c r="E169" s="18"/>
      <c r="F169" s="18"/>
      <c r="G169" s="18"/>
      <c r="H169" s="18"/>
      <c r="I169" s="19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2" customHeight="1" x14ac:dyDescent="0.2">
      <c r="A170" s="18"/>
      <c r="B170" s="18"/>
      <c r="C170" s="18"/>
      <c r="D170" s="18"/>
      <c r="E170" s="18"/>
      <c r="F170" s="18"/>
      <c r="G170" s="18"/>
      <c r="H170" s="18"/>
      <c r="I170" s="19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" customHeight="1" x14ac:dyDescent="0.2">
      <c r="A171" s="18"/>
      <c r="B171" s="18"/>
      <c r="C171" s="18"/>
      <c r="D171" s="18"/>
      <c r="E171" s="18"/>
      <c r="F171" s="18"/>
      <c r="G171" s="18"/>
      <c r="H171" s="18"/>
      <c r="I171" s="19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2" customHeight="1" x14ac:dyDescent="0.2">
      <c r="A172" s="18"/>
      <c r="B172" s="18"/>
      <c r="C172" s="18"/>
      <c r="D172" s="18"/>
      <c r="E172" s="18"/>
      <c r="F172" s="18"/>
      <c r="G172" s="18"/>
      <c r="H172" s="18"/>
      <c r="I172" s="19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2" customHeight="1" x14ac:dyDescent="0.2">
      <c r="A173" s="18"/>
      <c r="B173" s="18"/>
      <c r="C173" s="18"/>
      <c r="D173" s="18"/>
      <c r="E173" s="18"/>
      <c r="F173" s="18"/>
      <c r="G173" s="18"/>
      <c r="H173" s="18"/>
      <c r="I173" s="19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2" customHeight="1" x14ac:dyDescent="0.2">
      <c r="A174" s="18"/>
      <c r="B174" s="18"/>
      <c r="C174" s="18"/>
      <c r="D174" s="18"/>
      <c r="E174" s="18"/>
      <c r="F174" s="18"/>
      <c r="G174" s="18"/>
      <c r="H174" s="18"/>
      <c r="I174" s="19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2" customHeight="1" x14ac:dyDescent="0.2">
      <c r="A175" s="18"/>
      <c r="B175" s="18"/>
      <c r="C175" s="18"/>
      <c r="D175" s="18"/>
      <c r="E175" s="18"/>
      <c r="F175" s="18"/>
      <c r="G175" s="18"/>
      <c r="H175" s="18"/>
      <c r="I175" s="19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2" customHeight="1" x14ac:dyDescent="0.2">
      <c r="A176" s="18"/>
      <c r="B176" s="18"/>
      <c r="C176" s="18"/>
      <c r="D176" s="18"/>
      <c r="E176" s="18"/>
      <c r="F176" s="18"/>
      <c r="G176" s="18"/>
      <c r="H176" s="18"/>
      <c r="I176" s="19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2" customHeight="1" x14ac:dyDescent="0.2">
      <c r="A177" s="18"/>
      <c r="B177" s="18"/>
      <c r="C177" s="18"/>
      <c r="D177" s="18"/>
      <c r="E177" s="18"/>
      <c r="F177" s="18"/>
      <c r="G177" s="18"/>
      <c r="H177" s="18"/>
      <c r="I177" s="19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2" customHeight="1" x14ac:dyDescent="0.2">
      <c r="A178" s="18"/>
      <c r="B178" s="18"/>
      <c r="C178" s="18"/>
      <c r="D178" s="18"/>
      <c r="E178" s="18"/>
      <c r="F178" s="18"/>
      <c r="G178" s="18"/>
      <c r="H178" s="18"/>
      <c r="I178" s="19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2" customHeight="1" x14ac:dyDescent="0.2">
      <c r="A179" s="18"/>
      <c r="B179" s="18"/>
      <c r="C179" s="18"/>
      <c r="D179" s="18"/>
      <c r="E179" s="18"/>
      <c r="F179" s="18"/>
      <c r="G179" s="18"/>
      <c r="H179" s="18"/>
      <c r="I179" s="19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2" customHeight="1" x14ac:dyDescent="0.2">
      <c r="A180" s="18"/>
      <c r="B180" s="18"/>
      <c r="C180" s="18"/>
      <c r="D180" s="18"/>
      <c r="E180" s="18"/>
      <c r="F180" s="18"/>
      <c r="G180" s="18"/>
      <c r="H180" s="18"/>
      <c r="I180" s="19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2" customHeight="1" x14ac:dyDescent="0.2">
      <c r="A181" s="18"/>
      <c r="B181" s="18"/>
      <c r="C181" s="18"/>
      <c r="D181" s="18"/>
      <c r="E181" s="18"/>
      <c r="F181" s="18"/>
      <c r="G181" s="18"/>
      <c r="H181" s="18"/>
      <c r="I181" s="19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2" customHeight="1" x14ac:dyDescent="0.2">
      <c r="A182" s="18"/>
      <c r="B182" s="18"/>
      <c r="C182" s="18"/>
      <c r="D182" s="18"/>
      <c r="E182" s="18"/>
      <c r="F182" s="18"/>
      <c r="G182" s="18"/>
      <c r="H182" s="18"/>
      <c r="I182" s="19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2" customHeight="1" x14ac:dyDescent="0.2">
      <c r="A183" s="18"/>
      <c r="B183" s="18"/>
      <c r="C183" s="18"/>
      <c r="D183" s="18"/>
      <c r="E183" s="18"/>
      <c r="F183" s="18"/>
      <c r="G183" s="18"/>
      <c r="H183" s="18"/>
      <c r="I183" s="19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2" customHeight="1" x14ac:dyDescent="0.2">
      <c r="A184" s="18"/>
      <c r="B184" s="18"/>
      <c r="C184" s="18"/>
      <c r="D184" s="18"/>
      <c r="E184" s="18"/>
      <c r="F184" s="18"/>
      <c r="G184" s="18"/>
      <c r="H184" s="18"/>
      <c r="I184" s="19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2" customHeight="1" x14ac:dyDescent="0.2">
      <c r="A185" s="18"/>
      <c r="B185" s="18"/>
      <c r="C185" s="18"/>
      <c r="D185" s="18"/>
      <c r="E185" s="18"/>
      <c r="F185" s="18"/>
      <c r="G185" s="18"/>
      <c r="H185" s="18"/>
      <c r="I185" s="19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2" customHeight="1" x14ac:dyDescent="0.2">
      <c r="A186" s="18"/>
      <c r="B186" s="18"/>
      <c r="C186" s="18"/>
      <c r="D186" s="18"/>
      <c r="E186" s="18"/>
      <c r="F186" s="18"/>
      <c r="G186" s="18"/>
      <c r="H186" s="18"/>
      <c r="I186" s="19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2" customHeight="1" x14ac:dyDescent="0.2">
      <c r="A187" s="18"/>
      <c r="B187" s="18"/>
      <c r="C187" s="18"/>
      <c r="D187" s="18"/>
      <c r="E187" s="18"/>
      <c r="F187" s="18"/>
      <c r="G187" s="18"/>
      <c r="H187" s="18"/>
      <c r="I187" s="19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2" customHeight="1" x14ac:dyDescent="0.2">
      <c r="A188" s="18"/>
      <c r="B188" s="18"/>
      <c r="C188" s="18"/>
      <c r="D188" s="18"/>
      <c r="E188" s="18"/>
      <c r="F188" s="18"/>
      <c r="G188" s="18"/>
      <c r="H188" s="18"/>
      <c r="I188" s="19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2" customHeight="1" x14ac:dyDescent="0.2">
      <c r="A189" s="18"/>
      <c r="B189" s="18"/>
      <c r="C189" s="18"/>
      <c r="D189" s="18"/>
      <c r="E189" s="18"/>
      <c r="F189" s="18"/>
      <c r="G189" s="18"/>
      <c r="H189" s="18"/>
      <c r="I189" s="19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2" customHeight="1" x14ac:dyDescent="0.2">
      <c r="A190" s="18"/>
      <c r="B190" s="18"/>
      <c r="C190" s="18"/>
      <c r="D190" s="18"/>
      <c r="E190" s="18"/>
      <c r="F190" s="18"/>
      <c r="G190" s="18"/>
      <c r="H190" s="18"/>
      <c r="I190" s="19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2" customHeight="1" x14ac:dyDescent="0.2">
      <c r="A191" s="18"/>
      <c r="B191" s="18"/>
      <c r="C191" s="18"/>
      <c r="D191" s="18"/>
      <c r="E191" s="18"/>
      <c r="F191" s="18"/>
      <c r="G191" s="18"/>
      <c r="H191" s="18"/>
      <c r="I191" s="19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2" customHeight="1" x14ac:dyDescent="0.2">
      <c r="A192" s="18"/>
      <c r="B192" s="18"/>
      <c r="C192" s="18"/>
      <c r="D192" s="18"/>
      <c r="E192" s="18"/>
      <c r="F192" s="18"/>
      <c r="G192" s="18"/>
      <c r="H192" s="18"/>
      <c r="I192" s="19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2" customHeight="1" x14ac:dyDescent="0.2">
      <c r="A193" s="18"/>
      <c r="B193" s="18"/>
      <c r="C193" s="18"/>
      <c r="D193" s="18"/>
      <c r="E193" s="18"/>
      <c r="F193" s="18"/>
      <c r="G193" s="18"/>
      <c r="H193" s="18"/>
      <c r="I193" s="19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2" customHeight="1" x14ac:dyDescent="0.2">
      <c r="A194" s="18"/>
      <c r="B194" s="18"/>
      <c r="C194" s="18"/>
      <c r="D194" s="18"/>
      <c r="E194" s="18"/>
      <c r="F194" s="18"/>
      <c r="G194" s="18"/>
      <c r="H194" s="18"/>
      <c r="I194" s="19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2" customHeight="1" x14ac:dyDescent="0.2">
      <c r="A195" s="18"/>
      <c r="B195" s="18"/>
      <c r="C195" s="18"/>
      <c r="D195" s="18"/>
      <c r="E195" s="18"/>
      <c r="F195" s="18"/>
      <c r="G195" s="18"/>
      <c r="H195" s="18"/>
      <c r="I195" s="19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2" customHeight="1" x14ac:dyDescent="0.2">
      <c r="A196" s="18"/>
      <c r="B196" s="18"/>
      <c r="C196" s="18"/>
      <c r="D196" s="18"/>
      <c r="E196" s="18"/>
      <c r="F196" s="18"/>
      <c r="G196" s="18"/>
      <c r="H196" s="18"/>
      <c r="I196" s="19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2" customHeight="1" x14ac:dyDescent="0.2">
      <c r="A197" s="18"/>
      <c r="B197" s="18"/>
      <c r="C197" s="18"/>
      <c r="D197" s="18"/>
      <c r="E197" s="18"/>
      <c r="F197" s="18"/>
      <c r="G197" s="18"/>
      <c r="H197" s="18"/>
      <c r="I197" s="19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2" customHeight="1" x14ac:dyDescent="0.2">
      <c r="A198" s="18"/>
      <c r="B198" s="18"/>
      <c r="C198" s="18"/>
      <c r="D198" s="18"/>
      <c r="E198" s="18"/>
      <c r="F198" s="18"/>
      <c r="G198" s="18"/>
      <c r="H198" s="18"/>
      <c r="I198" s="19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2" customHeight="1" x14ac:dyDescent="0.2">
      <c r="A199" s="18"/>
      <c r="B199" s="18"/>
      <c r="C199" s="18"/>
      <c r="D199" s="18"/>
      <c r="E199" s="18"/>
      <c r="F199" s="18"/>
      <c r="G199" s="18"/>
      <c r="H199" s="18"/>
      <c r="I199" s="19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2" customHeight="1" x14ac:dyDescent="0.2">
      <c r="A200" s="18"/>
      <c r="B200" s="18"/>
      <c r="C200" s="18"/>
      <c r="D200" s="18"/>
      <c r="E200" s="18"/>
      <c r="F200" s="18"/>
      <c r="G200" s="18"/>
      <c r="H200" s="18"/>
      <c r="I200" s="19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2" customHeight="1" x14ac:dyDescent="0.2">
      <c r="A201" s="18"/>
      <c r="B201" s="18"/>
      <c r="C201" s="18"/>
      <c r="D201" s="18"/>
      <c r="E201" s="18"/>
      <c r="F201" s="18"/>
      <c r="G201" s="18"/>
      <c r="H201" s="18"/>
      <c r="I201" s="19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2" customHeight="1" x14ac:dyDescent="0.2">
      <c r="A202" s="18"/>
      <c r="B202" s="18"/>
      <c r="C202" s="18"/>
      <c r="D202" s="18"/>
      <c r="E202" s="18"/>
      <c r="F202" s="18"/>
      <c r="G202" s="18"/>
      <c r="H202" s="18"/>
      <c r="I202" s="19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2" customHeight="1" x14ac:dyDescent="0.2">
      <c r="A203" s="18"/>
      <c r="B203" s="18"/>
      <c r="C203" s="18"/>
      <c r="D203" s="18"/>
      <c r="E203" s="18"/>
      <c r="F203" s="18"/>
      <c r="G203" s="18"/>
      <c r="H203" s="18"/>
      <c r="I203" s="19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2" customHeight="1" x14ac:dyDescent="0.2">
      <c r="A204" s="18"/>
      <c r="B204" s="18"/>
      <c r="C204" s="18"/>
      <c r="D204" s="18"/>
      <c r="E204" s="18"/>
      <c r="F204" s="18"/>
      <c r="G204" s="18"/>
      <c r="H204" s="18"/>
      <c r="I204" s="19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2" customHeight="1" x14ac:dyDescent="0.2">
      <c r="A205" s="18"/>
      <c r="B205" s="18"/>
      <c r="C205" s="18"/>
      <c r="D205" s="18"/>
      <c r="E205" s="18"/>
      <c r="F205" s="18"/>
      <c r="G205" s="18"/>
      <c r="H205" s="18"/>
      <c r="I205" s="19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2" customHeight="1" x14ac:dyDescent="0.2">
      <c r="A206" s="18"/>
      <c r="B206" s="18"/>
      <c r="C206" s="18"/>
      <c r="D206" s="18"/>
      <c r="E206" s="18"/>
      <c r="F206" s="18"/>
      <c r="G206" s="18"/>
      <c r="H206" s="18"/>
      <c r="I206" s="19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2" customHeight="1" x14ac:dyDescent="0.2">
      <c r="A207" s="18"/>
      <c r="B207" s="18"/>
      <c r="C207" s="18"/>
      <c r="D207" s="18"/>
      <c r="E207" s="18"/>
      <c r="F207" s="18"/>
      <c r="G207" s="18"/>
      <c r="H207" s="18"/>
      <c r="I207" s="19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2" customHeight="1" x14ac:dyDescent="0.2">
      <c r="A208" s="18"/>
      <c r="B208" s="18"/>
      <c r="C208" s="18"/>
      <c r="D208" s="18"/>
      <c r="E208" s="18"/>
      <c r="F208" s="18"/>
      <c r="G208" s="18"/>
      <c r="H208" s="18"/>
      <c r="I208" s="19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2" customHeight="1" x14ac:dyDescent="0.2">
      <c r="A209" s="18"/>
      <c r="B209" s="18"/>
      <c r="C209" s="18"/>
      <c r="D209" s="18"/>
      <c r="E209" s="18"/>
      <c r="F209" s="18"/>
      <c r="G209" s="18"/>
      <c r="H209" s="18"/>
      <c r="I209" s="19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2" customHeight="1" x14ac:dyDescent="0.2">
      <c r="A210" s="18"/>
      <c r="B210" s="18"/>
      <c r="C210" s="18"/>
      <c r="D210" s="18"/>
      <c r="E210" s="18"/>
      <c r="F210" s="18"/>
      <c r="G210" s="18"/>
      <c r="H210" s="18"/>
      <c r="I210" s="19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2" customHeight="1" x14ac:dyDescent="0.2">
      <c r="A211" s="18"/>
      <c r="B211" s="18"/>
      <c r="C211" s="18"/>
      <c r="D211" s="18"/>
      <c r="E211" s="18"/>
      <c r="F211" s="18"/>
      <c r="G211" s="18"/>
      <c r="H211" s="18"/>
      <c r="I211" s="19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2" customHeight="1" x14ac:dyDescent="0.2">
      <c r="A212" s="18"/>
      <c r="B212" s="18"/>
      <c r="C212" s="18"/>
      <c r="D212" s="18"/>
      <c r="E212" s="18"/>
      <c r="F212" s="18"/>
      <c r="G212" s="18"/>
      <c r="H212" s="18"/>
      <c r="I212" s="19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2" customHeight="1" x14ac:dyDescent="0.2">
      <c r="A213" s="18"/>
      <c r="B213" s="18"/>
      <c r="C213" s="18"/>
      <c r="D213" s="18"/>
      <c r="E213" s="18"/>
      <c r="F213" s="18"/>
      <c r="G213" s="18"/>
      <c r="H213" s="18"/>
      <c r="I213" s="19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2" customHeight="1" x14ac:dyDescent="0.2">
      <c r="A214" s="18"/>
      <c r="B214" s="18"/>
      <c r="C214" s="18"/>
      <c r="D214" s="18"/>
      <c r="E214" s="18"/>
      <c r="F214" s="18"/>
      <c r="G214" s="18"/>
      <c r="H214" s="18"/>
      <c r="I214" s="19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2" customHeight="1" x14ac:dyDescent="0.2">
      <c r="A215" s="18"/>
      <c r="B215" s="18"/>
      <c r="C215" s="18"/>
      <c r="D215" s="18"/>
      <c r="E215" s="18"/>
      <c r="F215" s="18"/>
      <c r="G215" s="18"/>
      <c r="H215" s="18"/>
      <c r="I215" s="19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2" customHeight="1" x14ac:dyDescent="0.2">
      <c r="A216" s="18"/>
      <c r="B216" s="18"/>
      <c r="C216" s="18"/>
      <c r="D216" s="18"/>
      <c r="E216" s="18"/>
      <c r="F216" s="18"/>
      <c r="G216" s="18"/>
      <c r="H216" s="18"/>
      <c r="I216" s="19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2" customHeight="1" x14ac:dyDescent="0.2">
      <c r="A217" s="18"/>
      <c r="B217" s="18"/>
      <c r="C217" s="18"/>
      <c r="D217" s="18"/>
      <c r="E217" s="18"/>
      <c r="F217" s="18"/>
      <c r="G217" s="18"/>
      <c r="H217" s="18"/>
      <c r="I217" s="19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2" customHeight="1" x14ac:dyDescent="0.2">
      <c r="A218" s="18"/>
      <c r="B218" s="18"/>
      <c r="C218" s="18"/>
      <c r="D218" s="18"/>
      <c r="E218" s="18"/>
      <c r="F218" s="18"/>
      <c r="G218" s="18"/>
      <c r="H218" s="18"/>
      <c r="I218" s="19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2" customHeight="1" x14ac:dyDescent="0.2">
      <c r="A219" s="18"/>
      <c r="B219" s="18"/>
      <c r="C219" s="18"/>
      <c r="D219" s="18"/>
      <c r="E219" s="18"/>
      <c r="F219" s="18"/>
      <c r="G219" s="18"/>
      <c r="H219" s="18"/>
      <c r="I219" s="19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2" customHeight="1" x14ac:dyDescent="0.2">
      <c r="A220" s="18"/>
      <c r="B220" s="18"/>
      <c r="C220" s="18"/>
      <c r="D220" s="18"/>
      <c r="E220" s="18"/>
      <c r="F220" s="18"/>
      <c r="G220" s="18"/>
      <c r="H220" s="18"/>
      <c r="I220" s="19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2" customHeight="1" x14ac:dyDescent="0.2">
      <c r="A221" s="18"/>
      <c r="B221" s="18"/>
      <c r="C221" s="18"/>
      <c r="D221" s="18"/>
      <c r="E221" s="18"/>
      <c r="F221" s="18"/>
      <c r="G221" s="18"/>
      <c r="H221" s="18"/>
      <c r="I221" s="19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2" customHeight="1" x14ac:dyDescent="0.2">
      <c r="A222" s="18"/>
      <c r="B222" s="18"/>
      <c r="C222" s="18"/>
      <c r="D222" s="18"/>
      <c r="E222" s="18"/>
      <c r="F222" s="18"/>
      <c r="G222" s="18"/>
      <c r="H222" s="18"/>
      <c r="I222" s="19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2" customHeight="1" x14ac:dyDescent="0.2">
      <c r="A223" s="18"/>
      <c r="B223" s="18"/>
      <c r="C223" s="18"/>
      <c r="D223" s="18"/>
      <c r="E223" s="18"/>
      <c r="F223" s="18"/>
      <c r="G223" s="18"/>
      <c r="H223" s="18"/>
      <c r="I223" s="19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2" customHeight="1" x14ac:dyDescent="0.2">
      <c r="A224" s="18"/>
      <c r="B224" s="18"/>
      <c r="C224" s="18"/>
      <c r="D224" s="18"/>
      <c r="E224" s="18"/>
      <c r="F224" s="18"/>
      <c r="G224" s="18"/>
      <c r="H224" s="18"/>
      <c r="I224" s="19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2" customHeight="1" x14ac:dyDescent="0.2">
      <c r="A225" s="18"/>
      <c r="B225" s="18"/>
      <c r="C225" s="18"/>
      <c r="D225" s="18"/>
      <c r="E225" s="18"/>
      <c r="F225" s="18"/>
      <c r="G225" s="18"/>
      <c r="H225" s="18"/>
      <c r="I225" s="19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2" customHeight="1" x14ac:dyDescent="0.2">
      <c r="A226" s="18"/>
      <c r="B226" s="18"/>
      <c r="C226" s="18"/>
      <c r="D226" s="18"/>
      <c r="E226" s="18"/>
      <c r="F226" s="18"/>
      <c r="G226" s="18"/>
      <c r="H226" s="18"/>
      <c r="I226" s="19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2" customHeight="1" x14ac:dyDescent="0.2">
      <c r="A227" s="18"/>
      <c r="B227" s="18"/>
      <c r="C227" s="18"/>
      <c r="D227" s="18"/>
      <c r="E227" s="18"/>
      <c r="F227" s="18"/>
      <c r="G227" s="18"/>
      <c r="H227" s="18"/>
      <c r="I227" s="19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2" customHeight="1" x14ac:dyDescent="0.2">
      <c r="A228" s="18"/>
      <c r="B228" s="18"/>
      <c r="C228" s="18"/>
      <c r="D228" s="18"/>
      <c r="E228" s="18"/>
      <c r="F228" s="18"/>
      <c r="G228" s="18"/>
      <c r="H228" s="18"/>
      <c r="I228" s="19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2" customHeight="1" x14ac:dyDescent="0.2">
      <c r="A229" s="18"/>
      <c r="B229" s="18"/>
      <c r="C229" s="18"/>
      <c r="D229" s="18"/>
      <c r="E229" s="18"/>
      <c r="F229" s="18"/>
      <c r="G229" s="18"/>
      <c r="H229" s="18"/>
      <c r="I229" s="19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2" customHeight="1" x14ac:dyDescent="0.2">
      <c r="A230" s="18"/>
      <c r="B230" s="18"/>
      <c r="C230" s="18"/>
      <c r="D230" s="18"/>
      <c r="E230" s="18"/>
      <c r="F230" s="18"/>
      <c r="G230" s="18"/>
      <c r="H230" s="18"/>
      <c r="I230" s="19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2" customHeight="1" x14ac:dyDescent="0.2">
      <c r="A231" s="18"/>
      <c r="B231" s="18"/>
      <c r="C231" s="18"/>
      <c r="D231" s="18"/>
      <c r="E231" s="18"/>
      <c r="F231" s="18"/>
      <c r="G231" s="18"/>
      <c r="H231" s="18"/>
      <c r="I231" s="19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2" customHeight="1" x14ac:dyDescent="0.2">
      <c r="A232" s="18"/>
      <c r="B232" s="18"/>
      <c r="C232" s="18"/>
      <c r="D232" s="18"/>
      <c r="E232" s="18"/>
      <c r="F232" s="18"/>
      <c r="G232" s="18"/>
      <c r="H232" s="18"/>
      <c r="I232" s="19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2" customHeight="1" x14ac:dyDescent="0.2">
      <c r="A233" s="18"/>
      <c r="B233" s="18"/>
      <c r="C233" s="18"/>
      <c r="D233" s="18"/>
      <c r="E233" s="18"/>
      <c r="F233" s="18"/>
      <c r="G233" s="18"/>
      <c r="H233" s="18"/>
      <c r="I233" s="19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2" customHeight="1" x14ac:dyDescent="0.2">
      <c r="A234" s="18"/>
      <c r="B234" s="18"/>
      <c r="C234" s="18"/>
      <c r="D234" s="18"/>
      <c r="E234" s="18"/>
      <c r="F234" s="18"/>
      <c r="G234" s="18"/>
      <c r="H234" s="18"/>
      <c r="I234" s="19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2" customHeight="1" x14ac:dyDescent="0.2">
      <c r="A235" s="18"/>
      <c r="B235" s="18"/>
      <c r="C235" s="18"/>
      <c r="D235" s="18"/>
      <c r="E235" s="18"/>
      <c r="F235" s="18"/>
      <c r="G235" s="18"/>
      <c r="H235" s="18"/>
      <c r="I235" s="19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2" customHeight="1" x14ac:dyDescent="0.2">
      <c r="A236" s="18"/>
      <c r="B236" s="18"/>
      <c r="C236" s="18"/>
      <c r="D236" s="18"/>
      <c r="E236" s="18"/>
      <c r="F236" s="18"/>
      <c r="G236" s="18"/>
      <c r="H236" s="18"/>
      <c r="I236" s="19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2" customHeight="1" x14ac:dyDescent="0.2">
      <c r="A237" s="18"/>
      <c r="B237" s="18"/>
      <c r="C237" s="18"/>
      <c r="D237" s="18"/>
      <c r="E237" s="18"/>
      <c r="F237" s="18"/>
      <c r="G237" s="18"/>
      <c r="H237" s="18"/>
      <c r="I237" s="19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2" customHeight="1" x14ac:dyDescent="0.2">
      <c r="A238" s="18"/>
      <c r="B238" s="18"/>
      <c r="C238" s="18"/>
      <c r="D238" s="18"/>
      <c r="E238" s="18"/>
      <c r="F238" s="18"/>
      <c r="G238" s="18"/>
      <c r="H238" s="18"/>
      <c r="I238" s="19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2" customHeight="1" x14ac:dyDescent="0.2">
      <c r="A239" s="18"/>
      <c r="B239" s="18"/>
      <c r="C239" s="18"/>
      <c r="D239" s="18"/>
      <c r="E239" s="18"/>
      <c r="F239" s="18"/>
      <c r="G239" s="18"/>
      <c r="H239" s="18"/>
      <c r="I239" s="19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2" customHeight="1" x14ac:dyDescent="0.2">
      <c r="A240" s="18"/>
      <c r="B240" s="18"/>
      <c r="C240" s="18"/>
      <c r="D240" s="18"/>
      <c r="E240" s="18"/>
      <c r="F240" s="18"/>
      <c r="G240" s="18"/>
      <c r="H240" s="18"/>
      <c r="I240" s="19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2" customHeight="1" x14ac:dyDescent="0.2">
      <c r="A241" s="18"/>
      <c r="B241" s="18"/>
      <c r="C241" s="18"/>
      <c r="D241" s="18"/>
      <c r="E241" s="18"/>
      <c r="F241" s="18"/>
      <c r="G241" s="18"/>
      <c r="H241" s="18"/>
      <c r="I241" s="19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2" customHeight="1" x14ac:dyDescent="0.2">
      <c r="A242" s="18"/>
      <c r="B242" s="18"/>
      <c r="C242" s="18"/>
      <c r="D242" s="18"/>
      <c r="E242" s="18"/>
      <c r="F242" s="18"/>
      <c r="G242" s="18"/>
      <c r="H242" s="18"/>
      <c r="I242" s="19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2" customHeight="1" x14ac:dyDescent="0.2">
      <c r="A243" s="18"/>
      <c r="B243" s="18"/>
      <c r="C243" s="18"/>
      <c r="D243" s="18"/>
      <c r="E243" s="18"/>
      <c r="F243" s="18"/>
      <c r="G243" s="18"/>
      <c r="H243" s="18"/>
      <c r="I243" s="19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2" customHeight="1" x14ac:dyDescent="0.2">
      <c r="A244" s="18"/>
      <c r="B244" s="18"/>
      <c r="C244" s="18"/>
      <c r="D244" s="18"/>
      <c r="E244" s="18"/>
      <c r="F244" s="18"/>
      <c r="G244" s="18"/>
      <c r="H244" s="18"/>
      <c r="I244" s="19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2" customHeight="1" x14ac:dyDescent="0.2">
      <c r="A245" s="18"/>
      <c r="B245" s="18"/>
      <c r="C245" s="18"/>
      <c r="D245" s="18"/>
      <c r="E245" s="18"/>
      <c r="F245" s="18"/>
      <c r="G245" s="18"/>
      <c r="H245" s="18"/>
      <c r="I245" s="19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2" customHeight="1" x14ac:dyDescent="0.2">
      <c r="A246" s="18"/>
      <c r="B246" s="18"/>
      <c r="C246" s="18"/>
      <c r="D246" s="18"/>
      <c r="E246" s="18"/>
      <c r="F246" s="18"/>
      <c r="G246" s="18"/>
      <c r="H246" s="18"/>
      <c r="I246" s="19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2" customHeight="1" x14ac:dyDescent="0.2">
      <c r="A247" s="18"/>
      <c r="B247" s="18"/>
      <c r="C247" s="18"/>
      <c r="D247" s="18"/>
      <c r="E247" s="18"/>
      <c r="F247" s="18"/>
      <c r="G247" s="18"/>
      <c r="H247" s="18"/>
      <c r="I247" s="19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2" customHeight="1" x14ac:dyDescent="0.2">
      <c r="A248" s="18"/>
      <c r="B248" s="18"/>
      <c r="C248" s="18"/>
      <c r="D248" s="18"/>
      <c r="E248" s="18"/>
      <c r="F248" s="18"/>
      <c r="G248" s="18"/>
      <c r="H248" s="18"/>
      <c r="I248" s="19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2" customHeight="1" x14ac:dyDescent="0.2">
      <c r="A249" s="18"/>
      <c r="B249" s="18"/>
      <c r="C249" s="18"/>
      <c r="D249" s="18"/>
      <c r="E249" s="18"/>
      <c r="F249" s="18"/>
      <c r="G249" s="18"/>
      <c r="H249" s="18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2" customHeight="1" x14ac:dyDescent="0.2">
      <c r="A250" s="18"/>
      <c r="B250" s="18"/>
      <c r="C250" s="18"/>
      <c r="D250" s="18"/>
      <c r="E250" s="18"/>
      <c r="F250" s="18"/>
      <c r="G250" s="18"/>
      <c r="H250" s="18"/>
      <c r="I250" s="19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2" customHeight="1" x14ac:dyDescent="0.2">
      <c r="A251" s="18"/>
      <c r="B251" s="18"/>
      <c r="C251" s="18"/>
      <c r="D251" s="18"/>
      <c r="E251" s="18"/>
      <c r="F251" s="18"/>
      <c r="G251" s="18"/>
      <c r="H251" s="18"/>
      <c r="I251" s="19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2" customHeight="1" x14ac:dyDescent="0.2">
      <c r="A252" s="18"/>
      <c r="B252" s="18"/>
      <c r="C252" s="18"/>
      <c r="D252" s="18"/>
      <c r="E252" s="18"/>
      <c r="F252" s="18"/>
      <c r="G252" s="18"/>
      <c r="H252" s="18"/>
      <c r="I252" s="19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2" customHeight="1" x14ac:dyDescent="0.2">
      <c r="A253" s="18"/>
      <c r="B253" s="18"/>
      <c r="C253" s="18"/>
      <c r="D253" s="18"/>
      <c r="E253" s="18"/>
      <c r="F253" s="18"/>
      <c r="G253" s="18"/>
      <c r="H253" s="18"/>
      <c r="I253" s="19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2" customHeight="1" x14ac:dyDescent="0.2">
      <c r="A254" s="18"/>
      <c r="B254" s="18"/>
      <c r="C254" s="18"/>
      <c r="D254" s="18"/>
      <c r="E254" s="18"/>
      <c r="F254" s="18"/>
      <c r="G254" s="18"/>
      <c r="H254" s="18"/>
      <c r="I254" s="19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2" customHeight="1" x14ac:dyDescent="0.2">
      <c r="A255" s="18"/>
      <c r="B255" s="18"/>
      <c r="C255" s="18"/>
      <c r="D255" s="18"/>
      <c r="E255" s="18"/>
      <c r="F255" s="18"/>
      <c r="G255" s="18"/>
      <c r="H255" s="18"/>
      <c r="I255" s="19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2" customHeight="1" x14ac:dyDescent="0.2">
      <c r="A256" s="18"/>
      <c r="B256" s="18"/>
      <c r="C256" s="18"/>
      <c r="D256" s="18"/>
      <c r="E256" s="18"/>
      <c r="F256" s="18"/>
      <c r="G256" s="18"/>
      <c r="H256" s="18"/>
      <c r="I256" s="19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2" customHeight="1" x14ac:dyDescent="0.2">
      <c r="A257" s="18"/>
      <c r="B257" s="18"/>
      <c r="C257" s="18"/>
      <c r="D257" s="18"/>
      <c r="E257" s="18"/>
      <c r="F257" s="18"/>
      <c r="G257" s="18"/>
      <c r="H257" s="18"/>
      <c r="I257" s="19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2" customHeight="1" x14ac:dyDescent="0.2">
      <c r="A258" s="18"/>
      <c r="B258" s="18"/>
      <c r="C258" s="18"/>
      <c r="D258" s="18"/>
      <c r="E258" s="18"/>
      <c r="F258" s="18"/>
      <c r="G258" s="18"/>
      <c r="H258" s="18"/>
      <c r="I258" s="19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2" customHeight="1" x14ac:dyDescent="0.2">
      <c r="A259" s="18"/>
      <c r="B259" s="18"/>
      <c r="C259" s="18"/>
      <c r="D259" s="18"/>
      <c r="E259" s="18"/>
      <c r="F259" s="18"/>
      <c r="G259" s="18"/>
      <c r="H259" s="18"/>
      <c r="I259" s="19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2" customHeight="1" x14ac:dyDescent="0.2">
      <c r="A260" s="18"/>
      <c r="B260" s="18"/>
      <c r="C260" s="18"/>
      <c r="D260" s="18"/>
      <c r="E260" s="18"/>
      <c r="F260" s="18"/>
      <c r="G260" s="18"/>
      <c r="H260" s="18"/>
      <c r="I260" s="19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2" customHeight="1" x14ac:dyDescent="0.2">
      <c r="A261" s="18"/>
      <c r="B261" s="18"/>
      <c r="C261" s="18"/>
      <c r="D261" s="18"/>
      <c r="E261" s="18"/>
      <c r="F261" s="18"/>
      <c r="G261" s="18"/>
      <c r="H261" s="18"/>
      <c r="I261" s="19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2" customHeight="1" x14ac:dyDescent="0.2">
      <c r="A262" s="18"/>
      <c r="B262" s="18"/>
      <c r="C262" s="18"/>
      <c r="D262" s="18"/>
      <c r="E262" s="18"/>
      <c r="F262" s="18"/>
      <c r="G262" s="18"/>
      <c r="H262" s="18"/>
      <c r="I262" s="19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2" customHeight="1" x14ac:dyDescent="0.2">
      <c r="A263" s="18"/>
      <c r="B263" s="18"/>
      <c r="C263" s="18"/>
      <c r="D263" s="18"/>
      <c r="E263" s="18"/>
      <c r="F263" s="18"/>
      <c r="G263" s="18"/>
      <c r="H263" s="18"/>
      <c r="I263" s="19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2" customHeight="1" x14ac:dyDescent="0.2">
      <c r="A264" s="18"/>
      <c r="B264" s="18"/>
      <c r="C264" s="18"/>
      <c r="D264" s="18"/>
      <c r="E264" s="18"/>
      <c r="F264" s="18"/>
      <c r="G264" s="18"/>
      <c r="H264" s="18"/>
      <c r="I264" s="19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2" customHeight="1" x14ac:dyDescent="0.2">
      <c r="A265" s="18"/>
      <c r="B265" s="18"/>
      <c r="C265" s="18"/>
      <c r="D265" s="18"/>
      <c r="E265" s="18"/>
      <c r="F265" s="18"/>
      <c r="G265" s="18"/>
      <c r="H265" s="18"/>
      <c r="I265" s="19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2" customHeight="1" x14ac:dyDescent="0.2">
      <c r="A266" s="18"/>
      <c r="B266" s="18"/>
      <c r="C266" s="18"/>
      <c r="D266" s="18"/>
      <c r="E266" s="18"/>
      <c r="F266" s="18"/>
      <c r="G266" s="18"/>
      <c r="H266" s="18"/>
      <c r="I266" s="19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2" customHeight="1" x14ac:dyDescent="0.2">
      <c r="A267" s="18"/>
      <c r="B267" s="18"/>
      <c r="C267" s="18"/>
      <c r="D267" s="18"/>
      <c r="E267" s="18"/>
      <c r="F267" s="18"/>
      <c r="G267" s="18"/>
      <c r="H267" s="18"/>
      <c r="I267" s="19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2" customHeight="1" x14ac:dyDescent="0.2">
      <c r="A268" s="18"/>
      <c r="B268" s="18"/>
      <c r="C268" s="18"/>
      <c r="D268" s="18"/>
      <c r="E268" s="18"/>
      <c r="F268" s="18"/>
      <c r="G268" s="18"/>
      <c r="H268" s="18"/>
      <c r="I268" s="19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2" customHeight="1" x14ac:dyDescent="0.2">
      <c r="A269" s="18"/>
      <c r="B269" s="18"/>
      <c r="C269" s="18"/>
      <c r="D269" s="18"/>
      <c r="E269" s="18"/>
      <c r="F269" s="18"/>
      <c r="G269" s="18"/>
      <c r="H269" s="18"/>
      <c r="I269" s="19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2" customHeight="1" x14ac:dyDescent="0.2">
      <c r="A270" s="18"/>
      <c r="B270" s="18"/>
      <c r="C270" s="18"/>
      <c r="D270" s="18"/>
      <c r="E270" s="18"/>
      <c r="F270" s="18"/>
      <c r="G270" s="18"/>
      <c r="H270" s="18"/>
      <c r="I270" s="19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2" customHeight="1" x14ac:dyDescent="0.2">
      <c r="A271" s="18"/>
      <c r="B271" s="18"/>
      <c r="C271" s="18"/>
      <c r="D271" s="18"/>
      <c r="E271" s="18"/>
      <c r="F271" s="18"/>
      <c r="G271" s="18"/>
      <c r="H271" s="18"/>
      <c r="I271" s="19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2" customHeight="1" x14ac:dyDescent="0.2">
      <c r="A272" s="18"/>
      <c r="B272" s="18"/>
      <c r="C272" s="18"/>
      <c r="D272" s="18"/>
      <c r="E272" s="18"/>
      <c r="F272" s="18"/>
      <c r="G272" s="18"/>
      <c r="H272" s="18"/>
      <c r="I272" s="19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2" customHeight="1" x14ac:dyDescent="0.2">
      <c r="A273" s="18"/>
      <c r="B273" s="18"/>
      <c r="C273" s="18"/>
      <c r="D273" s="18"/>
      <c r="E273" s="18"/>
      <c r="F273" s="18"/>
      <c r="G273" s="18"/>
      <c r="H273" s="18"/>
      <c r="I273" s="19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2" customHeight="1" x14ac:dyDescent="0.2">
      <c r="A274" s="18"/>
      <c r="B274" s="18"/>
      <c r="C274" s="18"/>
      <c r="D274" s="18"/>
      <c r="E274" s="18"/>
      <c r="F274" s="18"/>
      <c r="G274" s="18"/>
      <c r="H274" s="18"/>
      <c r="I274" s="19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2" customHeight="1" x14ac:dyDescent="0.2">
      <c r="A275" s="18"/>
      <c r="B275" s="18"/>
      <c r="C275" s="18"/>
      <c r="D275" s="18"/>
      <c r="E275" s="18"/>
      <c r="F275" s="18"/>
      <c r="G275" s="18"/>
      <c r="H275" s="18"/>
      <c r="I275" s="19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2" customHeight="1" x14ac:dyDescent="0.2">
      <c r="A276" s="18"/>
      <c r="B276" s="18"/>
      <c r="C276" s="18"/>
      <c r="D276" s="18"/>
      <c r="E276" s="18"/>
      <c r="F276" s="18"/>
      <c r="G276" s="18"/>
      <c r="H276" s="18"/>
      <c r="I276" s="19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2" customHeight="1" x14ac:dyDescent="0.2">
      <c r="A277" s="18"/>
      <c r="B277" s="18"/>
      <c r="C277" s="18"/>
      <c r="D277" s="18"/>
      <c r="E277" s="18"/>
      <c r="F277" s="18"/>
      <c r="G277" s="18"/>
      <c r="H277" s="18"/>
      <c r="I277" s="19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2" customHeight="1" x14ac:dyDescent="0.2">
      <c r="A278" s="18"/>
      <c r="B278" s="18"/>
      <c r="C278" s="18"/>
      <c r="D278" s="18"/>
      <c r="E278" s="18"/>
      <c r="F278" s="18"/>
      <c r="G278" s="18"/>
      <c r="H278" s="18"/>
      <c r="I278" s="19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2" customHeight="1" x14ac:dyDescent="0.2">
      <c r="A279" s="18"/>
      <c r="B279" s="18"/>
      <c r="C279" s="18"/>
      <c r="D279" s="18"/>
      <c r="E279" s="18"/>
      <c r="F279" s="18"/>
      <c r="G279" s="18"/>
      <c r="H279" s="18"/>
      <c r="I279" s="19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2" customHeight="1" x14ac:dyDescent="0.2">
      <c r="A280" s="18"/>
      <c r="B280" s="18"/>
      <c r="C280" s="18"/>
      <c r="D280" s="18"/>
      <c r="E280" s="18"/>
      <c r="F280" s="18"/>
      <c r="G280" s="18"/>
      <c r="H280" s="18"/>
      <c r="I280" s="19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2" customHeight="1" x14ac:dyDescent="0.2">
      <c r="A281" s="18"/>
      <c r="B281" s="18"/>
      <c r="C281" s="18"/>
      <c r="D281" s="18"/>
      <c r="E281" s="18"/>
      <c r="F281" s="18"/>
      <c r="G281" s="18"/>
      <c r="H281" s="18"/>
      <c r="I281" s="19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2" customHeight="1" x14ac:dyDescent="0.2">
      <c r="A282" s="18"/>
      <c r="B282" s="18"/>
      <c r="C282" s="18"/>
      <c r="D282" s="18"/>
      <c r="E282" s="18"/>
      <c r="F282" s="18"/>
      <c r="G282" s="18"/>
      <c r="H282" s="18"/>
      <c r="I282" s="19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2" customHeight="1" x14ac:dyDescent="0.2">
      <c r="A283" s="18"/>
      <c r="B283" s="18"/>
      <c r="C283" s="18"/>
      <c r="D283" s="18"/>
      <c r="E283" s="18"/>
      <c r="F283" s="18"/>
      <c r="G283" s="18"/>
      <c r="H283" s="18"/>
      <c r="I283" s="19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2" customHeight="1" x14ac:dyDescent="0.2">
      <c r="A284" s="18"/>
      <c r="B284" s="18"/>
      <c r="C284" s="18"/>
      <c r="D284" s="18"/>
      <c r="E284" s="18"/>
      <c r="F284" s="18"/>
      <c r="G284" s="18"/>
      <c r="H284" s="18"/>
      <c r="I284" s="19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2" customHeight="1" x14ac:dyDescent="0.2">
      <c r="A285" s="18"/>
      <c r="B285" s="18"/>
      <c r="C285" s="18"/>
      <c r="D285" s="18"/>
      <c r="E285" s="18"/>
      <c r="F285" s="18"/>
      <c r="G285" s="18"/>
      <c r="H285" s="18"/>
      <c r="I285" s="19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2" customHeight="1" x14ac:dyDescent="0.2">
      <c r="A286" s="18"/>
      <c r="B286" s="18"/>
      <c r="C286" s="18"/>
      <c r="D286" s="18"/>
      <c r="E286" s="18"/>
      <c r="F286" s="18"/>
      <c r="G286" s="18"/>
      <c r="H286" s="18"/>
      <c r="I286" s="19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2" customHeight="1" x14ac:dyDescent="0.2">
      <c r="A287" s="18"/>
      <c r="B287" s="18"/>
      <c r="C287" s="18"/>
      <c r="D287" s="18"/>
      <c r="E287" s="18"/>
      <c r="F287" s="18"/>
      <c r="G287" s="18"/>
      <c r="H287" s="18"/>
      <c r="I287" s="19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2" customHeight="1" x14ac:dyDescent="0.2">
      <c r="A288" s="18"/>
      <c r="B288" s="18"/>
      <c r="C288" s="18"/>
      <c r="D288" s="18"/>
      <c r="E288" s="18"/>
      <c r="F288" s="18"/>
      <c r="G288" s="18"/>
      <c r="H288" s="18"/>
      <c r="I288" s="19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2" customHeight="1" x14ac:dyDescent="0.2">
      <c r="A289" s="18"/>
      <c r="B289" s="18"/>
      <c r="C289" s="18"/>
      <c r="D289" s="18"/>
      <c r="E289" s="18"/>
      <c r="F289" s="18"/>
      <c r="G289" s="18"/>
      <c r="H289" s="18"/>
      <c r="I289" s="19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2" customHeight="1" x14ac:dyDescent="0.2">
      <c r="A290" s="18"/>
      <c r="B290" s="18"/>
      <c r="C290" s="18"/>
      <c r="D290" s="18"/>
      <c r="E290" s="18"/>
      <c r="F290" s="18"/>
      <c r="G290" s="18"/>
      <c r="H290" s="18"/>
      <c r="I290" s="19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2" customHeight="1" x14ac:dyDescent="0.2">
      <c r="A291" s="18"/>
      <c r="B291" s="18"/>
      <c r="C291" s="18"/>
      <c r="D291" s="18"/>
      <c r="E291" s="18"/>
      <c r="F291" s="18"/>
      <c r="G291" s="18"/>
      <c r="H291" s="18"/>
      <c r="I291" s="19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2" customHeight="1" x14ac:dyDescent="0.2">
      <c r="A292" s="18"/>
      <c r="B292" s="18"/>
      <c r="C292" s="18"/>
      <c r="D292" s="18"/>
      <c r="E292" s="18"/>
      <c r="F292" s="18"/>
      <c r="G292" s="18"/>
      <c r="H292" s="18"/>
      <c r="I292" s="19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2" customHeight="1" x14ac:dyDescent="0.2">
      <c r="A293" s="18"/>
      <c r="B293" s="18"/>
      <c r="C293" s="18"/>
      <c r="D293" s="18"/>
      <c r="E293" s="18"/>
      <c r="F293" s="18"/>
      <c r="G293" s="18"/>
      <c r="H293" s="18"/>
      <c r="I293" s="19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2" customHeight="1" x14ac:dyDescent="0.2">
      <c r="A294" s="18"/>
      <c r="B294" s="18"/>
      <c r="C294" s="18"/>
      <c r="D294" s="18"/>
      <c r="E294" s="18"/>
      <c r="F294" s="18"/>
      <c r="G294" s="18"/>
      <c r="H294" s="18"/>
      <c r="I294" s="19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2" customHeight="1" x14ac:dyDescent="0.2">
      <c r="A295" s="18"/>
      <c r="B295" s="18"/>
      <c r="C295" s="18"/>
      <c r="D295" s="18"/>
      <c r="E295" s="18"/>
      <c r="F295" s="18"/>
      <c r="G295" s="18"/>
      <c r="H295" s="18"/>
      <c r="I295" s="19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2" customHeight="1" x14ac:dyDescent="0.2">
      <c r="A296" s="18"/>
      <c r="B296" s="18"/>
      <c r="C296" s="18"/>
      <c r="D296" s="18"/>
      <c r="E296" s="18"/>
      <c r="F296" s="18"/>
      <c r="G296" s="18"/>
      <c r="H296" s="18"/>
      <c r="I296" s="19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2" customHeight="1" x14ac:dyDescent="0.2">
      <c r="A297" s="18"/>
      <c r="B297" s="18"/>
      <c r="C297" s="18"/>
      <c r="D297" s="18"/>
      <c r="E297" s="18"/>
      <c r="F297" s="18"/>
      <c r="G297" s="18"/>
      <c r="H297" s="18"/>
      <c r="I297" s="19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2" customHeight="1" x14ac:dyDescent="0.2">
      <c r="A298" s="18"/>
      <c r="B298" s="18"/>
      <c r="C298" s="18"/>
      <c r="D298" s="18"/>
      <c r="E298" s="18"/>
      <c r="F298" s="18"/>
      <c r="G298" s="18"/>
      <c r="H298" s="18"/>
      <c r="I298" s="19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2" customHeight="1" x14ac:dyDescent="0.2">
      <c r="A299" s="18"/>
      <c r="B299" s="18"/>
      <c r="C299" s="18"/>
      <c r="D299" s="18"/>
      <c r="E299" s="18"/>
      <c r="F299" s="18"/>
      <c r="G299" s="18"/>
      <c r="H299" s="18"/>
      <c r="I299" s="19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2" customHeight="1" x14ac:dyDescent="0.2">
      <c r="A300" s="18"/>
      <c r="B300" s="18"/>
      <c r="C300" s="18"/>
      <c r="D300" s="18"/>
      <c r="E300" s="18"/>
      <c r="F300" s="18"/>
      <c r="G300" s="18"/>
      <c r="H300" s="18"/>
      <c r="I300" s="19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2" customHeight="1" x14ac:dyDescent="0.2">
      <c r="A301" s="18"/>
      <c r="B301" s="18"/>
      <c r="C301" s="18"/>
      <c r="D301" s="18"/>
      <c r="E301" s="18"/>
      <c r="F301" s="18"/>
      <c r="G301" s="18"/>
      <c r="H301" s="18"/>
      <c r="I301" s="19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2" customHeight="1" x14ac:dyDescent="0.2">
      <c r="A302" s="18"/>
      <c r="B302" s="18"/>
      <c r="C302" s="18"/>
      <c r="D302" s="18"/>
      <c r="E302" s="18"/>
      <c r="F302" s="18"/>
      <c r="G302" s="18"/>
      <c r="H302" s="18"/>
      <c r="I302" s="19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2" customHeight="1" x14ac:dyDescent="0.2">
      <c r="A303" s="18"/>
      <c r="B303" s="18"/>
      <c r="C303" s="18"/>
      <c r="D303" s="18"/>
      <c r="E303" s="18"/>
      <c r="F303" s="18"/>
      <c r="G303" s="18"/>
      <c r="H303" s="18"/>
      <c r="I303" s="19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2" customHeight="1" x14ac:dyDescent="0.2">
      <c r="A304" s="18"/>
      <c r="B304" s="18"/>
      <c r="C304" s="18"/>
      <c r="D304" s="18"/>
      <c r="E304" s="18"/>
      <c r="F304" s="18"/>
      <c r="G304" s="18"/>
      <c r="H304" s="18"/>
      <c r="I304" s="19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2" customHeight="1" x14ac:dyDescent="0.2">
      <c r="A305" s="18"/>
      <c r="B305" s="18"/>
      <c r="C305" s="18"/>
      <c r="D305" s="18"/>
      <c r="E305" s="18"/>
      <c r="F305" s="18"/>
      <c r="G305" s="18"/>
      <c r="H305" s="18"/>
      <c r="I305" s="19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2" customHeight="1" x14ac:dyDescent="0.2">
      <c r="A306" s="18"/>
      <c r="B306" s="18"/>
      <c r="C306" s="18"/>
      <c r="D306" s="18"/>
      <c r="E306" s="18"/>
      <c r="F306" s="18"/>
      <c r="G306" s="18"/>
      <c r="H306" s="18"/>
      <c r="I306" s="19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2" customHeight="1" x14ac:dyDescent="0.2">
      <c r="A307" s="18"/>
      <c r="B307" s="18"/>
      <c r="C307" s="18"/>
      <c r="D307" s="18"/>
      <c r="E307" s="18"/>
      <c r="F307" s="18"/>
      <c r="G307" s="18"/>
      <c r="H307" s="18"/>
      <c r="I307" s="19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2" customHeight="1" x14ac:dyDescent="0.2">
      <c r="A308" s="18"/>
      <c r="B308" s="18"/>
      <c r="C308" s="18"/>
      <c r="D308" s="18"/>
      <c r="E308" s="18"/>
      <c r="F308" s="18"/>
      <c r="G308" s="18"/>
      <c r="H308" s="18"/>
      <c r="I308" s="19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2" customHeight="1" x14ac:dyDescent="0.2">
      <c r="A309" s="18"/>
      <c r="B309" s="18"/>
      <c r="C309" s="18"/>
      <c r="D309" s="18"/>
      <c r="E309" s="18"/>
      <c r="F309" s="18"/>
      <c r="G309" s="18"/>
      <c r="H309" s="18"/>
      <c r="I309" s="19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2" customHeight="1" x14ac:dyDescent="0.2">
      <c r="A310" s="18"/>
      <c r="B310" s="18"/>
      <c r="C310" s="18"/>
      <c r="D310" s="18"/>
      <c r="E310" s="18"/>
      <c r="F310" s="18"/>
      <c r="G310" s="18"/>
      <c r="H310" s="18"/>
      <c r="I310" s="19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2" customHeight="1" x14ac:dyDescent="0.2">
      <c r="A311" s="18"/>
      <c r="B311" s="18"/>
      <c r="C311" s="18"/>
      <c r="D311" s="18"/>
      <c r="E311" s="18"/>
      <c r="F311" s="18"/>
      <c r="G311" s="18"/>
      <c r="H311" s="18"/>
      <c r="I311" s="19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2" customHeight="1" x14ac:dyDescent="0.2">
      <c r="A312" s="18"/>
      <c r="B312" s="18"/>
      <c r="C312" s="18"/>
      <c r="D312" s="18"/>
      <c r="E312" s="18"/>
      <c r="F312" s="18"/>
      <c r="G312" s="18"/>
      <c r="H312" s="18"/>
      <c r="I312" s="19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2" customHeight="1" x14ac:dyDescent="0.2">
      <c r="A313" s="18"/>
      <c r="B313" s="18"/>
      <c r="C313" s="18"/>
      <c r="D313" s="18"/>
      <c r="E313" s="18"/>
      <c r="F313" s="18"/>
      <c r="G313" s="18"/>
      <c r="H313" s="18"/>
      <c r="I313" s="19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2" customHeight="1" x14ac:dyDescent="0.2">
      <c r="A314" s="18"/>
      <c r="B314" s="18"/>
      <c r="C314" s="18"/>
      <c r="D314" s="18"/>
      <c r="E314" s="18"/>
      <c r="F314" s="18"/>
      <c r="G314" s="18"/>
      <c r="H314" s="18"/>
      <c r="I314" s="19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2" customHeight="1" x14ac:dyDescent="0.2">
      <c r="A315" s="18"/>
      <c r="B315" s="18"/>
      <c r="C315" s="18"/>
      <c r="D315" s="18"/>
      <c r="E315" s="18"/>
      <c r="F315" s="18"/>
      <c r="G315" s="18"/>
      <c r="H315" s="18"/>
      <c r="I315" s="19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2" customHeight="1" x14ac:dyDescent="0.2">
      <c r="A316" s="18"/>
      <c r="B316" s="18"/>
      <c r="C316" s="18"/>
      <c r="D316" s="18"/>
      <c r="E316" s="18"/>
      <c r="F316" s="18"/>
      <c r="G316" s="18"/>
      <c r="H316" s="18"/>
      <c r="I316" s="19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2" customHeight="1" x14ac:dyDescent="0.2">
      <c r="A317" s="18"/>
      <c r="B317" s="18"/>
      <c r="C317" s="18"/>
      <c r="D317" s="18"/>
      <c r="E317" s="18"/>
      <c r="F317" s="18"/>
      <c r="G317" s="18"/>
      <c r="H317" s="18"/>
      <c r="I317" s="19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2" customHeight="1" x14ac:dyDescent="0.2">
      <c r="A318" s="18"/>
      <c r="B318" s="18"/>
      <c r="C318" s="18"/>
      <c r="D318" s="18"/>
      <c r="E318" s="18"/>
      <c r="F318" s="18"/>
      <c r="G318" s="18"/>
      <c r="H318" s="18"/>
      <c r="I318" s="19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2" customHeight="1" x14ac:dyDescent="0.2">
      <c r="A319" s="18"/>
      <c r="B319" s="18"/>
      <c r="C319" s="18"/>
      <c r="D319" s="18"/>
      <c r="E319" s="18"/>
      <c r="F319" s="18"/>
      <c r="G319" s="18"/>
      <c r="H319" s="18"/>
      <c r="I319" s="19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2" customHeight="1" x14ac:dyDescent="0.2">
      <c r="A320" s="18"/>
      <c r="B320" s="18"/>
      <c r="C320" s="18"/>
      <c r="D320" s="18"/>
      <c r="E320" s="18"/>
      <c r="F320" s="18"/>
      <c r="G320" s="18"/>
      <c r="H320" s="18"/>
      <c r="I320" s="19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2" customHeight="1" x14ac:dyDescent="0.2">
      <c r="A321" s="18"/>
      <c r="B321" s="18"/>
      <c r="C321" s="18"/>
      <c r="D321" s="18"/>
      <c r="E321" s="18"/>
      <c r="F321" s="18"/>
      <c r="G321" s="18"/>
      <c r="H321" s="18"/>
      <c r="I321" s="19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2" customHeight="1" x14ac:dyDescent="0.2">
      <c r="A322" s="18"/>
      <c r="B322" s="18"/>
      <c r="C322" s="18"/>
      <c r="D322" s="18"/>
      <c r="E322" s="18"/>
      <c r="F322" s="18"/>
      <c r="G322" s="18"/>
      <c r="H322" s="18"/>
      <c r="I322" s="19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2" customHeight="1" x14ac:dyDescent="0.2">
      <c r="A323" s="18"/>
      <c r="B323" s="18"/>
      <c r="C323" s="18"/>
      <c r="D323" s="18"/>
      <c r="E323" s="18"/>
      <c r="F323" s="18"/>
      <c r="G323" s="18"/>
      <c r="H323" s="18"/>
      <c r="I323" s="19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2" customHeight="1" x14ac:dyDescent="0.2">
      <c r="A324" s="18"/>
      <c r="B324" s="18"/>
      <c r="C324" s="18"/>
      <c r="D324" s="18"/>
      <c r="E324" s="18"/>
      <c r="F324" s="18"/>
      <c r="G324" s="18"/>
      <c r="H324" s="18"/>
      <c r="I324" s="19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2" customHeight="1" x14ac:dyDescent="0.2">
      <c r="A325" s="18"/>
      <c r="B325" s="18"/>
      <c r="C325" s="18"/>
      <c r="D325" s="18"/>
      <c r="E325" s="18"/>
      <c r="F325" s="18"/>
      <c r="G325" s="18"/>
      <c r="H325" s="18"/>
      <c r="I325" s="19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2" customHeight="1" x14ac:dyDescent="0.2">
      <c r="A326" s="18"/>
      <c r="B326" s="18"/>
      <c r="C326" s="18"/>
      <c r="D326" s="18"/>
      <c r="E326" s="18"/>
      <c r="F326" s="18"/>
      <c r="G326" s="18"/>
      <c r="H326" s="18"/>
      <c r="I326" s="19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2" customHeight="1" x14ac:dyDescent="0.2">
      <c r="A327" s="18"/>
      <c r="B327" s="18"/>
      <c r="C327" s="18"/>
      <c r="D327" s="18"/>
      <c r="E327" s="18"/>
      <c r="F327" s="18"/>
      <c r="G327" s="18"/>
      <c r="H327" s="18"/>
      <c r="I327" s="19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2" customHeight="1" x14ac:dyDescent="0.2">
      <c r="A328" s="18"/>
      <c r="B328" s="18"/>
      <c r="C328" s="18"/>
      <c r="D328" s="18"/>
      <c r="E328" s="18"/>
      <c r="F328" s="18"/>
      <c r="G328" s="18"/>
      <c r="H328" s="18"/>
      <c r="I328" s="19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2" customHeight="1" x14ac:dyDescent="0.2">
      <c r="A329" s="18"/>
      <c r="B329" s="18"/>
      <c r="C329" s="18"/>
      <c r="D329" s="18"/>
      <c r="E329" s="18"/>
      <c r="F329" s="18"/>
      <c r="G329" s="18"/>
      <c r="H329" s="18"/>
      <c r="I329" s="19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2" customHeight="1" x14ac:dyDescent="0.2">
      <c r="A330" s="18"/>
      <c r="B330" s="18"/>
      <c r="C330" s="18"/>
      <c r="D330" s="18"/>
      <c r="E330" s="18"/>
      <c r="F330" s="18"/>
      <c r="G330" s="18"/>
      <c r="H330" s="18"/>
      <c r="I330" s="19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2" customHeight="1" x14ac:dyDescent="0.2">
      <c r="A331" s="18"/>
      <c r="B331" s="18"/>
      <c r="C331" s="18"/>
      <c r="D331" s="18"/>
      <c r="E331" s="18"/>
      <c r="F331" s="18"/>
      <c r="G331" s="18"/>
      <c r="H331" s="18"/>
      <c r="I331" s="19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2" customHeight="1" x14ac:dyDescent="0.2">
      <c r="A332" s="18"/>
      <c r="B332" s="18"/>
      <c r="C332" s="18"/>
      <c r="D332" s="18"/>
      <c r="E332" s="18"/>
      <c r="F332" s="18"/>
      <c r="G332" s="18"/>
      <c r="H332" s="18"/>
      <c r="I332" s="19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2" customHeight="1" x14ac:dyDescent="0.2">
      <c r="A333" s="18"/>
      <c r="B333" s="18"/>
      <c r="C333" s="18"/>
      <c r="D333" s="18"/>
      <c r="E333" s="18"/>
      <c r="F333" s="18"/>
      <c r="G333" s="18"/>
      <c r="H333" s="18"/>
      <c r="I333" s="19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2" customHeight="1" x14ac:dyDescent="0.2">
      <c r="A334" s="18"/>
      <c r="B334" s="18"/>
      <c r="C334" s="18"/>
      <c r="D334" s="18"/>
      <c r="E334" s="18"/>
      <c r="F334" s="18"/>
      <c r="G334" s="18"/>
      <c r="H334" s="18"/>
      <c r="I334" s="19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2" customHeight="1" x14ac:dyDescent="0.2">
      <c r="A335" s="18"/>
      <c r="B335" s="18"/>
      <c r="C335" s="18"/>
      <c r="D335" s="18"/>
      <c r="E335" s="18"/>
      <c r="F335" s="18"/>
      <c r="G335" s="18"/>
      <c r="H335" s="18"/>
      <c r="I335" s="19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2" customHeight="1" x14ac:dyDescent="0.2">
      <c r="A336" s="18"/>
      <c r="B336" s="18"/>
      <c r="C336" s="18"/>
      <c r="D336" s="18"/>
      <c r="E336" s="18"/>
      <c r="F336" s="18"/>
      <c r="G336" s="18"/>
      <c r="H336" s="18"/>
      <c r="I336" s="19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2" customHeight="1" x14ac:dyDescent="0.2">
      <c r="A337" s="18"/>
      <c r="B337" s="18"/>
      <c r="C337" s="18"/>
      <c r="D337" s="18"/>
      <c r="E337" s="18"/>
      <c r="F337" s="18"/>
      <c r="G337" s="18"/>
      <c r="H337" s="18"/>
      <c r="I337" s="19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2" customHeight="1" x14ac:dyDescent="0.2">
      <c r="A338" s="18"/>
      <c r="B338" s="18"/>
      <c r="C338" s="18"/>
      <c r="D338" s="18"/>
      <c r="E338" s="18"/>
      <c r="F338" s="18"/>
      <c r="G338" s="18"/>
      <c r="H338" s="18"/>
      <c r="I338" s="19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2" customHeight="1" x14ac:dyDescent="0.2">
      <c r="A339" s="18"/>
      <c r="B339" s="18"/>
      <c r="C339" s="18"/>
      <c r="D339" s="18"/>
      <c r="E339" s="18"/>
      <c r="F339" s="18"/>
      <c r="G339" s="18"/>
      <c r="H339" s="18"/>
      <c r="I339" s="19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2" customHeight="1" x14ac:dyDescent="0.2">
      <c r="A340" s="18"/>
      <c r="B340" s="18"/>
      <c r="C340" s="18"/>
      <c r="D340" s="18"/>
      <c r="E340" s="18"/>
      <c r="F340" s="18"/>
      <c r="G340" s="18"/>
      <c r="H340" s="18"/>
      <c r="I340" s="19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2" customHeight="1" x14ac:dyDescent="0.2">
      <c r="A341" s="18"/>
      <c r="B341" s="18"/>
      <c r="C341" s="18"/>
      <c r="D341" s="18"/>
      <c r="E341" s="18"/>
      <c r="F341" s="18"/>
      <c r="G341" s="18"/>
      <c r="H341" s="18"/>
      <c r="I341" s="19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2" customHeight="1" x14ac:dyDescent="0.2">
      <c r="A342" s="18"/>
      <c r="B342" s="18"/>
      <c r="C342" s="18"/>
      <c r="D342" s="18"/>
      <c r="E342" s="18"/>
      <c r="F342" s="18"/>
      <c r="G342" s="18"/>
      <c r="H342" s="18"/>
      <c r="I342" s="19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2" customHeight="1" x14ac:dyDescent="0.2">
      <c r="A343" s="18"/>
      <c r="B343" s="18"/>
      <c r="C343" s="18"/>
      <c r="D343" s="18"/>
      <c r="E343" s="18"/>
      <c r="F343" s="18"/>
      <c r="G343" s="18"/>
      <c r="H343" s="18"/>
      <c r="I343" s="19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2" customHeight="1" x14ac:dyDescent="0.2">
      <c r="A344" s="18"/>
      <c r="B344" s="18"/>
      <c r="C344" s="18"/>
      <c r="D344" s="18"/>
      <c r="E344" s="18"/>
      <c r="F344" s="18"/>
      <c r="G344" s="18"/>
      <c r="H344" s="18"/>
      <c r="I344" s="19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2" customHeight="1" x14ac:dyDescent="0.2">
      <c r="A345" s="18"/>
      <c r="B345" s="18"/>
      <c r="C345" s="18"/>
      <c r="D345" s="18"/>
      <c r="E345" s="18"/>
      <c r="F345" s="18"/>
      <c r="G345" s="18"/>
      <c r="H345" s="18"/>
      <c r="I345" s="19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2" customHeight="1" x14ac:dyDescent="0.2">
      <c r="A346" s="18"/>
      <c r="B346" s="18"/>
      <c r="C346" s="18"/>
      <c r="D346" s="18"/>
      <c r="E346" s="18"/>
      <c r="F346" s="18"/>
      <c r="G346" s="18"/>
      <c r="H346" s="18"/>
      <c r="I346" s="19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2" customHeight="1" x14ac:dyDescent="0.2">
      <c r="A347" s="18"/>
      <c r="B347" s="18"/>
      <c r="C347" s="18"/>
      <c r="D347" s="18"/>
      <c r="E347" s="18"/>
      <c r="F347" s="18"/>
      <c r="G347" s="18"/>
      <c r="H347" s="18"/>
      <c r="I347" s="19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2" customHeight="1" x14ac:dyDescent="0.2">
      <c r="A348" s="18"/>
      <c r="B348" s="18"/>
      <c r="C348" s="18"/>
      <c r="D348" s="18"/>
      <c r="E348" s="18"/>
      <c r="F348" s="18"/>
      <c r="G348" s="18"/>
      <c r="H348" s="18"/>
      <c r="I348" s="19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2" customHeight="1" x14ac:dyDescent="0.2">
      <c r="A349" s="18"/>
      <c r="B349" s="18"/>
      <c r="C349" s="18"/>
      <c r="D349" s="18"/>
      <c r="E349" s="18"/>
      <c r="F349" s="18"/>
      <c r="G349" s="18"/>
      <c r="H349" s="18"/>
      <c r="I349" s="19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2" customHeight="1" x14ac:dyDescent="0.2">
      <c r="A350" s="18"/>
      <c r="B350" s="18"/>
      <c r="C350" s="18"/>
      <c r="D350" s="18"/>
      <c r="E350" s="18"/>
      <c r="F350" s="18"/>
      <c r="G350" s="18"/>
      <c r="H350" s="18"/>
      <c r="I350" s="19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2" customHeight="1" x14ac:dyDescent="0.2">
      <c r="A351" s="18"/>
      <c r="B351" s="18"/>
      <c r="C351" s="18"/>
      <c r="D351" s="18"/>
      <c r="E351" s="18"/>
      <c r="F351" s="18"/>
      <c r="G351" s="18"/>
      <c r="H351" s="18"/>
      <c r="I351" s="19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2" customHeight="1" x14ac:dyDescent="0.2">
      <c r="A352" s="18"/>
      <c r="B352" s="18"/>
      <c r="C352" s="18"/>
      <c r="D352" s="18"/>
      <c r="E352" s="18"/>
      <c r="F352" s="18"/>
      <c r="G352" s="18"/>
      <c r="H352" s="18"/>
      <c r="I352" s="19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2" customHeight="1" x14ac:dyDescent="0.2">
      <c r="A353" s="18"/>
      <c r="B353" s="18"/>
      <c r="C353" s="18"/>
      <c r="D353" s="18"/>
      <c r="E353" s="18"/>
      <c r="F353" s="18"/>
      <c r="G353" s="18"/>
      <c r="H353" s="18"/>
      <c r="I353" s="19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2" customHeight="1" x14ac:dyDescent="0.2">
      <c r="A354" s="18"/>
      <c r="B354" s="18"/>
      <c r="C354" s="18"/>
      <c r="D354" s="18"/>
      <c r="E354" s="18"/>
      <c r="F354" s="18"/>
      <c r="G354" s="18"/>
      <c r="H354" s="18"/>
      <c r="I354" s="19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2" customHeight="1" x14ac:dyDescent="0.2">
      <c r="A355" s="18"/>
      <c r="B355" s="18"/>
      <c r="C355" s="18"/>
      <c r="D355" s="18"/>
      <c r="E355" s="18"/>
      <c r="F355" s="18"/>
      <c r="G355" s="18"/>
      <c r="H355" s="18"/>
      <c r="I355" s="19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2" customHeight="1" x14ac:dyDescent="0.2">
      <c r="A356" s="18"/>
      <c r="B356" s="18"/>
      <c r="C356" s="18"/>
      <c r="D356" s="18"/>
      <c r="E356" s="18"/>
      <c r="F356" s="18"/>
      <c r="G356" s="18"/>
      <c r="H356" s="18"/>
      <c r="I356" s="19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2" customHeight="1" x14ac:dyDescent="0.2">
      <c r="A357" s="18"/>
      <c r="B357" s="18"/>
      <c r="C357" s="18"/>
      <c r="D357" s="18"/>
      <c r="E357" s="18"/>
      <c r="F357" s="18"/>
      <c r="G357" s="18"/>
      <c r="H357" s="18"/>
      <c r="I357" s="19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2" customHeight="1" x14ac:dyDescent="0.2">
      <c r="A358" s="18"/>
      <c r="B358" s="18"/>
      <c r="C358" s="18"/>
      <c r="D358" s="18"/>
      <c r="E358" s="18"/>
      <c r="F358" s="18"/>
      <c r="G358" s="18"/>
      <c r="H358" s="18"/>
      <c r="I358" s="19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2" customHeight="1" x14ac:dyDescent="0.2">
      <c r="A359" s="18"/>
      <c r="B359" s="18"/>
      <c r="C359" s="18"/>
      <c r="D359" s="18"/>
      <c r="E359" s="18"/>
      <c r="F359" s="18"/>
      <c r="G359" s="18"/>
      <c r="H359" s="18"/>
      <c r="I359" s="19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2" customHeight="1" x14ac:dyDescent="0.2">
      <c r="A360" s="18"/>
      <c r="B360" s="18"/>
      <c r="C360" s="18"/>
      <c r="D360" s="18"/>
      <c r="E360" s="18"/>
      <c r="F360" s="18"/>
      <c r="G360" s="18"/>
      <c r="H360" s="18"/>
      <c r="I360" s="19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2" customHeight="1" x14ac:dyDescent="0.2">
      <c r="A361" s="18"/>
      <c r="B361" s="18"/>
      <c r="C361" s="18"/>
      <c r="D361" s="18"/>
      <c r="E361" s="18"/>
      <c r="F361" s="18"/>
      <c r="G361" s="18"/>
      <c r="H361" s="18"/>
      <c r="I361" s="19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2" customHeight="1" x14ac:dyDescent="0.2">
      <c r="A362" s="18"/>
      <c r="B362" s="18"/>
      <c r="C362" s="18"/>
      <c r="D362" s="18"/>
      <c r="E362" s="18"/>
      <c r="F362" s="18"/>
      <c r="G362" s="18"/>
      <c r="H362" s="18"/>
      <c r="I362" s="19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2" customHeight="1" x14ac:dyDescent="0.2">
      <c r="A363" s="18"/>
      <c r="B363" s="18"/>
      <c r="C363" s="18"/>
      <c r="D363" s="18"/>
      <c r="E363" s="18"/>
      <c r="F363" s="18"/>
      <c r="G363" s="18"/>
      <c r="H363" s="18"/>
      <c r="I363" s="19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2" customHeight="1" x14ac:dyDescent="0.2">
      <c r="A364" s="18"/>
      <c r="B364" s="18"/>
      <c r="C364" s="18"/>
      <c r="D364" s="18"/>
      <c r="E364" s="18"/>
      <c r="F364" s="18"/>
      <c r="G364" s="18"/>
      <c r="H364" s="18"/>
      <c r="I364" s="19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2" customHeight="1" x14ac:dyDescent="0.2">
      <c r="A365" s="18"/>
      <c r="B365" s="18"/>
      <c r="C365" s="18"/>
      <c r="D365" s="18"/>
      <c r="E365" s="18"/>
      <c r="F365" s="18"/>
      <c r="G365" s="18"/>
      <c r="H365" s="18"/>
      <c r="I365" s="19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2" customHeight="1" x14ac:dyDescent="0.2">
      <c r="A366" s="18"/>
      <c r="B366" s="18"/>
      <c r="C366" s="18"/>
      <c r="D366" s="18"/>
      <c r="E366" s="18"/>
      <c r="F366" s="18"/>
      <c r="G366" s="18"/>
      <c r="H366" s="18"/>
      <c r="I366" s="19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2" customHeight="1" x14ac:dyDescent="0.2">
      <c r="A367" s="18"/>
      <c r="B367" s="18"/>
      <c r="C367" s="18"/>
      <c r="D367" s="18"/>
      <c r="E367" s="18"/>
      <c r="F367" s="18"/>
      <c r="G367" s="18"/>
      <c r="H367" s="18"/>
      <c r="I367" s="19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2" customHeight="1" x14ac:dyDescent="0.2">
      <c r="A368" s="18"/>
      <c r="B368" s="18"/>
      <c r="C368" s="18"/>
      <c r="D368" s="18"/>
      <c r="E368" s="18"/>
      <c r="F368" s="18"/>
      <c r="G368" s="18"/>
      <c r="H368" s="18"/>
      <c r="I368" s="19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2" customHeight="1" x14ac:dyDescent="0.2">
      <c r="A369" s="18"/>
      <c r="B369" s="18"/>
      <c r="C369" s="18"/>
      <c r="D369" s="18"/>
      <c r="E369" s="18"/>
      <c r="F369" s="18"/>
      <c r="G369" s="18"/>
      <c r="H369" s="18"/>
      <c r="I369" s="19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2" customHeight="1" x14ac:dyDescent="0.2">
      <c r="A370" s="18"/>
      <c r="B370" s="18"/>
      <c r="C370" s="18"/>
      <c r="D370" s="18"/>
      <c r="E370" s="18"/>
      <c r="F370" s="18"/>
      <c r="G370" s="18"/>
      <c r="H370" s="18"/>
      <c r="I370" s="19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2" customHeight="1" x14ac:dyDescent="0.2">
      <c r="A371" s="18"/>
      <c r="B371" s="18"/>
      <c r="C371" s="18"/>
      <c r="D371" s="18"/>
      <c r="E371" s="18"/>
      <c r="F371" s="18"/>
      <c r="G371" s="18"/>
      <c r="H371" s="18"/>
      <c r="I371" s="19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2" customHeight="1" x14ac:dyDescent="0.2">
      <c r="A372" s="18"/>
      <c r="B372" s="18"/>
      <c r="C372" s="18"/>
      <c r="D372" s="18"/>
      <c r="E372" s="18"/>
      <c r="F372" s="18"/>
      <c r="G372" s="18"/>
      <c r="H372" s="18"/>
      <c r="I372" s="19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2" customHeight="1" x14ac:dyDescent="0.2">
      <c r="A373" s="18"/>
      <c r="B373" s="18"/>
      <c r="C373" s="18"/>
      <c r="D373" s="18"/>
      <c r="E373" s="18"/>
      <c r="F373" s="18"/>
      <c r="G373" s="18"/>
      <c r="H373" s="18"/>
      <c r="I373" s="19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2" customHeight="1" x14ac:dyDescent="0.2">
      <c r="A374" s="18"/>
      <c r="B374" s="18"/>
      <c r="C374" s="18"/>
      <c r="D374" s="18"/>
      <c r="E374" s="18"/>
      <c r="F374" s="18"/>
      <c r="G374" s="18"/>
      <c r="H374" s="18"/>
      <c r="I374" s="19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2" customHeight="1" x14ac:dyDescent="0.2">
      <c r="A375" s="18"/>
      <c r="B375" s="18"/>
      <c r="C375" s="18"/>
      <c r="D375" s="18"/>
      <c r="E375" s="18"/>
      <c r="F375" s="18"/>
      <c r="G375" s="18"/>
      <c r="H375" s="18"/>
      <c r="I375" s="19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2" customHeight="1" x14ac:dyDescent="0.2">
      <c r="A376" s="18"/>
      <c r="B376" s="18"/>
      <c r="C376" s="18"/>
      <c r="D376" s="18"/>
      <c r="E376" s="18"/>
      <c r="F376" s="18"/>
      <c r="G376" s="18"/>
      <c r="H376" s="18"/>
      <c r="I376" s="19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2" customHeight="1" x14ac:dyDescent="0.2">
      <c r="A377" s="18"/>
      <c r="B377" s="18"/>
      <c r="C377" s="18"/>
      <c r="D377" s="18"/>
      <c r="E377" s="18"/>
      <c r="F377" s="18"/>
      <c r="G377" s="18"/>
      <c r="H377" s="18"/>
      <c r="I377" s="19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2" customHeight="1" x14ac:dyDescent="0.2">
      <c r="A378" s="18"/>
      <c r="B378" s="18"/>
      <c r="C378" s="18"/>
      <c r="D378" s="18"/>
      <c r="E378" s="18"/>
      <c r="F378" s="18"/>
      <c r="G378" s="18"/>
      <c r="H378" s="18"/>
      <c r="I378" s="19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2" customHeight="1" x14ac:dyDescent="0.2">
      <c r="A379" s="18"/>
      <c r="B379" s="18"/>
      <c r="C379" s="18"/>
      <c r="D379" s="18"/>
      <c r="E379" s="18"/>
      <c r="F379" s="18"/>
      <c r="G379" s="18"/>
      <c r="H379" s="18"/>
      <c r="I379" s="19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2" customHeight="1" x14ac:dyDescent="0.2">
      <c r="A380" s="18"/>
      <c r="B380" s="18"/>
      <c r="C380" s="18"/>
      <c r="D380" s="18"/>
      <c r="E380" s="18"/>
      <c r="F380" s="18"/>
      <c r="G380" s="18"/>
      <c r="H380" s="18"/>
      <c r="I380" s="19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2" customHeight="1" x14ac:dyDescent="0.2">
      <c r="A381" s="18"/>
      <c r="B381" s="18"/>
      <c r="C381" s="18"/>
      <c r="D381" s="18"/>
      <c r="E381" s="18"/>
      <c r="F381" s="18"/>
      <c r="G381" s="18"/>
      <c r="H381" s="18"/>
      <c r="I381" s="19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2" customHeight="1" x14ac:dyDescent="0.2">
      <c r="A382" s="18"/>
      <c r="B382" s="18"/>
      <c r="C382" s="18"/>
      <c r="D382" s="18"/>
      <c r="E382" s="18"/>
      <c r="F382" s="18"/>
      <c r="G382" s="18"/>
      <c r="H382" s="18"/>
      <c r="I382" s="19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2" customHeight="1" x14ac:dyDescent="0.2">
      <c r="A383" s="18"/>
      <c r="B383" s="18"/>
      <c r="C383" s="18"/>
      <c r="D383" s="18"/>
      <c r="E383" s="18"/>
      <c r="F383" s="18"/>
      <c r="G383" s="18"/>
      <c r="H383" s="18"/>
      <c r="I383" s="19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2" customHeight="1" x14ac:dyDescent="0.2">
      <c r="A384" s="18"/>
      <c r="B384" s="18"/>
      <c r="C384" s="18"/>
      <c r="D384" s="18"/>
      <c r="E384" s="18"/>
      <c r="F384" s="18"/>
      <c r="G384" s="18"/>
      <c r="H384" s="18"/>
      <c r="I384" s="19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2" customHeight="1" x14ac:dyDescent="0.2">
      <c r="A385" s="18"/>
      <c r="B385" s="18"/>
      <c r="C385" s="18"/>
      <c r="D385" s="18"/>
      <c r="E385" s="18"/>
      <c r="F385" s="18"/>
      <c r="G385" s="18"/>
      <c r="H385" s="18"/>
      <c r="I385" s="19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2" customHeight="1" x14ac:dyDescent="0.2">
      <c r="A386" s="18"/>
      <c r="B386" s="18"/>
      <c r="C386" s="18"/>
      <c r="D386" s="18"/>
      <c r="E386" s="18"/>
      <c r="F386" s="18"/>
      <c r="G386" s="18"/>
      <c r="H386" s="18"/>
      <c r="I386" s="19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2" customHeight="1" x14ac:dyDescent="0.2">
      <c r="A387" s="18"/>
      <c r="B387" s="18"/>
      <c r="C387" s="18"/>
      <c r="D387" s="18"/>
      <c r="E387" s="18"/>
      <c r="F387" s="18"/>
      <c r="G387" s="18"/>
      <c r="H387" s="18"/>
      <c r="I387" s="19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2" customHeight="1" x14ac:dyDescent="0.2">
      <c r="A388" s="18"/>
      <c r="B388" s="18"/>
      <c r="C388" s="18"/>
      <c r="D388" s="18"/>
      <c r="E388" s="18"/>
      <c r="F388" s="18"/>
      <c r="G388" s="18"/>
      <c r="H388" s="18"/>
      <c r="I388" s="19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2" customHeight="1" x14ac:dyDescent="0.2">
      <c r="A389" s="18"/>
      <c r="B389" s="18"/>
      <c r="C389" s="18"/>
      <c r="D389" s="18"/>
      <c r="E389" s="18"/>
      <c r="F389" s="18"/>
      <c r="G389" s="18"/>
      <c r="H389" s="18"/>
      <c r="I389" s="19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2" customHeight="1" x14ac:dyDescent="0.2">
      <c r="A390" s="18"/>
      <c r="B390" s="18"/>
      <c r="C390" s="18"/>
      <c r="D390" s="18"/>
      <c r="E390" s="18"/>
      <c r="F390" s="18"/>
      <c r="G390" s="18"/>
      <c r="H390" s="18"/>
      <c r="I390" s="19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2" customHeight="1" x14ac:dyDescent="0.2">
      <c r="A391" s="18"/>
      <c r="B391" s="18"/>
      <c r="C391" s="18"/>
      <c r="D391" s="18"/>
      <c r="E391" s="18"/>
      <c r="F391" s="18"/>
      <c r="G391" s="18"/>
      <c r="H391" s="18"/>
      <c r="I391" s="19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2" customHeight="1" x14ac:dyDescent="0.2">
      <c r="A392" s="18"/>
      <c r="B392" s="18"/>
      <c r="C392" s="18"/>
      <c r="D392" s="18"/>
      <c r="E392" s="18"/>
      <c r="F392" s="18"/>
      <c r="G392" s="18"/>
      <c r="H392" s="18"/>
      <c r="I392" s="19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2" customHeight="1" x14ac:dyDescent="0.2">
      <c r="A393" s="18"/>
      <c r="B393" s="18"/>
      <c r="C393" s="18"/>
      <c r="D393" s="18"/>
      <c r="E393" s="18"/>
      <c r="F393" s="18"/>
      <c r="G393" s="18"/>
      <c r="H393" s="18"/>
      <c r="I393" s="19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2" customHeight="1" x14ac:dyDescent="0.2">
      <c r="A394" s="18"/>
      <c r="B394" s="18"/>
      <c r="C394" s="18"/>
      <c r="D394" s="18"/>
      <c r="E394" s="18"/>
      <c r="F394" s="18"/>
      <c r="G394" s="18"/>
      <c r="H394" s="18"/>
      <c r="I394" s="19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2" customHeight="1" x14ac:dyDescent="0.2">
      <c r="A395" s="18"/>
      <c r="B395" s="18"/>
      <c r="C395" s="18"/>
      <c r="D395" s="18"/>
      <c r="E395" s="18"/>
      <c r="F395" s="18"/>
      <c r="G395" s="18"/>
      <c r="H395" s="18"/>
      <c r="I395" s="19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2" customHeight="1" x14ac:dyDescent="0.2">
      <c r="A396" s="18"/>
      <c r="B396" s="18"/>
      <c r="C396" s="18"/>
      <c r="D396" s="18"/>
      <c r="E396" s="18"/>
      <c r="F396" s="18"/>
      <c r="G396" s="18"/>
      <c r="H396" s="18"/>
      <c r="I396" s="19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2" customHeight="1" x14ac:dyDescent="0.2">
      <c r="A397" s="18"/>
      <c r="B397" s="18"/>
      <c r="C397" s="18"/>
      <c r="D397" s="18"/>
      <c r="E397" s="18"/>
      <c r="F397" s="18"/>
      <c r="G397" s="18"/>
      <c r="H397" s="18"/>
      <c r="I397" s="19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2" customHeight="1" x14ac:dyDescent="0.2">
      <c r="A398" s="18"/>
      <c r="B398" s="18"/>
      <c r="C398" s="18"/>
      <c r="D398" s="18"/>
      <c r="E398" s="18"/>
      <c r="F398" s="18"/>
      <c r="G398" s="18"/>
      <c r="H398" s="18"/>
      <c r="I398" s="19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2" customHeight="1" x14ac:dyDescent="0.2">
      <c r="A399" s="18"/>
      <c r="B399" s="18"/>
      <c r="C399" s="18"/>
      <c r="D399" s="18"/>
      <c r="E399" s="18"/>
      <c r="F399" s="18"/>
      <c r="G399" s="18"/>
      <c r="H399" s="18"/>
      <c r="I399" s="19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2" customHeight="1" x14ac:dyDescent="0.2">
      <c r="A400" s="18"/>
      <c r="B400" s="18"/>
      <c r="C400" s="18"/>
      <c r="D400" s="18"/>
      <c r="E400" s="18"/>
      <c r="F400" s="18"/>
      <c r="G400" s="18"/>
      <c r="H400" s="18"/>
      <c r="I400" s="19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2" customHeight="1" x14ac:dyDescent="0.2">
      <c r="A401" s="18"/>
      <c r="B401" s="18"/>
      <c r="C401" s="18"/>
      <c r="D401" s="18"/>
      <c r="E401" s="18"/>
      <c r="F401" s="18"/>
      <c r="G401" s="18"/>
      <c r="H401" s="18"/>
      <c r="I401" s="19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2" customHeight="1" x14ac:dyDescent="0.2">
      <c r="A402" s="18"/>
      <c r="B402" s="18"/>
      <c r="C402" s="18"/>
      <c r="D402" s="18"/>
      <c r="E402" s="18"/>
      <c r="F402" s="18"/>
      <c r="G402" s="18"/>
      <c r="H402" s="18"/>
      <c r="I402" s="19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2" customHeight="1" x14ac:dyDescent="0.2">
      <c r="A403" s="18"/>
      <c r="B403" s="18"/>
      <c r="C403" s="18"/>
      <c r="D403" s="18"/>
      <c r="E403" s="18"/>
      <c r="F403" s="18"/>
      <c r="G403" s="18"/>
      <c r="H403" s="18"/>
      <c r="I403" s="19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2" customHeight="1" x14ac:dyDescent="0.2">
      <c r="A404" s="18"/>
      <c r="B404" s="18"/>
      <c r="C404" s="18"/>
      <c r="D404" s="18"/>
      <c r="E404" s="18"/>
      <c r="F404" s="18"/>
      <c r="G404" s="18"/>
      <c r="H404" s="18"/>
      <c r="I404" s="19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2" customHeight="1" x14ac:dyDescent="0.2">
      <c r="A405" s="18"/>
      <c r="B405" s="18"/>
      <c r="C405" s="18"/>
      <c r="D405" s="18"/>
      <c r="E405" s="18"/>
      <c r="F405" s="18"/>
      <c r="G405" s="18"/>
      <c r="H405" s="18"/>
      <c r="I405" s="19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2" customHeight="1" x14ac:dyDescent="0.2">
      <c r="A406" s="18"/>
      <c r="B406" s="18"/>
      <c r="C406" s="18"/>
      <c r="D406" s="18"/>
      <c r="E406" s="18"/>
      <c r="F406" s="18"/>
      <c r="G406" s="18"/>
      <c r="H406" s="18"/>
      <c r="I406" s="19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2" customHeight="1" x14ac:dyDescent="0.2">
      <c r="A407" s="18"/>
      <c r="B407" s="18"/>
      <c r="C407" s="18"/>
      <c r="D407" s="18"/>
      <c r="E407" s="18"/>
      <c r="F407" s="18"/>
      <c r="G407" s="18"/>
      <c r="H407" s="18"/>
      <c r="I407" s="19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2" customHeight="1" x14ac:dyDescent="0.2">
      <c r="A408" s="18"/>
      <c r="B408" s="18"/>
      <c r="C408" s="18"/>
      <c r="D408" s="18"/>
      <c r="E408" s="18"/>
      <c r="F408" s="18"/>
      <c r="G408" s="18"/>
      <c r="H408" s="18"/>
      <c r="I408" s="19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2" customHeight="1" x14ac:dyDescent="0.2">
      <c r="A409" s="18"/>
      <c r="B409" s="18"/>
      <c r="C409" s="18"/>
      <c r="D409" s="18"/>
      <c r="E409" s="18"/>
      <c r="F409" s="18"/>
      <c r="G409" s="18"/>
      <c r="H409" s="18"/>
      <c r="I409" s="19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2" customHeight="1" x14ac:dyDescent="0.2">
      <c r="A410" s="18"/>
      <c r="B410" s="18"/>
      <c r="C410" s="18"/>
      <c r="D410" s="18"/>
      <c r="E410" s="18"/>
      <c r="F410" s="18"/>
      <c r="G410" s="18"/>
      <c r="H410" s="18"/>
      <c r="I410" s="19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2" customHeight="1" x14ac:dyDescent="0.2">
      <c r="A411" s="18"/>
      <c r="B411" s="18"/>
      <c r="C411" s="18"/>
      <c r="D411" s="18"/>
      <c r="E411" s="18"/>
      <c r="F411" s="18"/>
      <c r="G411" s="18"/>
      <c r="H411" s="18"/>
      <c r="I411" s="19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2" customHeight="1" x14ac:dyDescent="0.2">
      <c r="A412" s="18"/>
      <c r="B412" s="18"/>
      <c r="C412" s="18"/>
      <c r="D412" s="18"/>
      <c r="E412" s="18"/>
      <c r="F412" s="18"/>
      <c r="G412" s="18"/>
      <c r="H412" s="18"/>
      <c r="I412" s="19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2" customHeight="1" x14ac:dyDescent="0.2">
      <c r="A413" s="18"/>
      <c r="B413" s="18"/>
      <c r="C413" s="18"/>
      <c r="D413" s="18"/>
      <c r="E413" s="18"/>
      <c r="F413" s="18"/>
      <c r="G413" s="18"/>
      <c r="H413" s="18"/>
      <c r="I413" s="19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2" customHeight="1" x14ac:dyDescent="0.2">
      <c r="A414" s="18"/>
      <c r="B414" s="18"/>
      <c r="C414" s="18"/>
      <c r="D414" s="18"/>
      <c r="E414" s="18"/>
      <c r="F414" s="18"/>
      <c r="G414" s="18"/>
      <c r="H414" s="18"/>
      <c r="I414" s="19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2" customHeight="1" x14ac:dyDescent="0.2">
      <c r="A415" s="18"/>
      <c r="B415" s="18"/>
      <c r="C415" s="18"/>
      <c r="D415" s="18"/>
      <c r="E415" s="18"/>
      <c r="F415" s="18"/>
      <c r="G415" s="18"/>
      <c r="H415" s="18"/>
      <c r="I415" s="19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2" customHeight="1" x14ac:dyDescent="0.2">
      <c r="A416" s="18"/>
      <c r="B416" s="18"/>
      <c r="C416" s="18"/>
      <c r="D416" s="18"/>
      <c r="E416" s="18"/>
      <c r="F416" s="18"/>
      <c r="G416" s="18"/>
      <c r="H416" s="18"/>
      <c r="I416" s="19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2" customHeight="1" x14ac:dyDescent="0.2">
      <c r="A417" s="18"/>
      <c r="B417" s="18"/>
      <c r="C417" s="18"/>
      <c r="D417" s="18"/>
      <c r="E417" s="18"/>
      <c r="F417" s="18"/>
      <c r="G417" s="18"/>
      <c r="H417" s="18"/>
      <c r="I417" s="19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2" customHeight="1" x14ac:dyDescent="0.2">
      <c r="A418" s="18"/>
      <c r="B418" s="18"/>
      <c r="C418" s="18"/>
      <c r="D418" s="18"/>
      <c r="E418" s="18"/>
      <c r="F418" s="18"/>
      <c r="G418" s="18"/>
      <c r="H418" s="18"/>
      <c r="I418" s="19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2" customHeight="1" x14ac:dyDescent="0.2">
      <c r="A419" s="18"/>
      <c r="B419" s="18"/>
      <c r="C419" s="18"/>
      <c r="D419" s="18"/>
      <c r="E419" s="18"/>
      <c r="F419" s="18"/>
      <c r="G419" s="18"/>
      <c r="H419" s="18"/>
      <c r="I419" s="19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2" customHeight="1" x14ac:dyDescent="0.2">
      <c r="A420" s="18"/>
      <c r="B420" s="18"/>
      <c r="C420" s="18"/>
      <c r="D420" s="18"/>
      <c r="E420" s="18"/>
      <c r="F420" s="18"/>
      <c r="G420" s="18"/>
      <c r="H420" s="18"/>
      <c r="I420" s="19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2" customHeight="1" x14ac:dyDescent="0.2">
      <c r="A421" s="18"/>
      <c r="B421" s="18"/>
      <c r="C421" s="18"/>
      <c r="D421" s="18"/>
      <c r="E421" s="18"/>
      <c r="F421" s="18"/>
      <c r="G421" s="18"/>
      <c r="H421" s="18"/>
      <c r="I421" s="19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2" customHeight="1" x14ac:dyDescent="0.2">
      <c r="A422" s="18"/>
      <c r="B422" s="18"/>
      <c r="C422" s="18"/>
      <c r="D422" s="18"/>
      <c r="E422" s="18"/>
      <c r="F422" s="18"/>
      <c r="G422" s="18"/>
      <c r="H422" s="18"/>
      <c r="I422" s="19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2" customHeight="1" x14ac:dyDescent="0.2">
      <c r="A423" s="18"/>
      <c r="B423" s="18"/>
      <c r="C423" s="18"/>
      <c r="D423" s="18"/>
      <c r="E423" s="18"/>
      <c r="F423" s="18"/>
      <c r="G423" s="18"/>
      <c r="H423" s="18"/>
      <c r="I423" s="19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2" customHeight="1" x14ac:dyDescent="0.2">
      <c r="A424" s="18"/>
      <c r="B424" s="18"/>
      <c r="C424" s="18"/>
      <c r="D424" s="18"/>
      <c r="E424" s="18"/>
      <c r="F424" s="18"/>
      <c r="G424" s="18"/>
      <c r="H424" s="18"/>
      <c r="I424" s="19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2" customHeight="1" x14ac:dyDescent="0.2">
      <c r="A425" s="18"/>
      <c r="B425" s="18"/>
      <c r="C425" s="18"/>
      <c r="D425" s="18"/>
      <c r="E425" s="18"/>
      <c r="F425" s="18"/>
      <c r="G425" s="18"/>
      <c r="H425" s="18"/>
      <c r="I425" s="19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2" customHeight="1" x14ac:dyDescent="0.2">
      <c r="A426" s="18"/>
      <c r="B426" s="18"/>
      <c r="C426" s="18"/>
      <c r="D426" s="18"/>
      <c r="E426" s="18"/>
      <c r="F426" s="18"/>
      <c r="G426" s="18"/>
      <c r="H426" s="18"/>
      <c r="I426" s="19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2" customHeight="1" x14ac:dyDescent="0.2">
      <c r="A427" s="18"/>
      <c r="B427" s="18"/>
      <c r="C427" s="18"/>
      <c r="D427" s="18"/>
      <c r="E427" s="18"/>
      <c r="F427" s="18"/>
      <c r="G427" s="18"/>
      <c r="H427" s="18"/>
      <c r="I427" s="19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2" customHeight="1" x14ac:dyDescent="0.2">
      <c r="A428" s="18"/>
      <c r="B428" s="18"/>
      <c r="C428" s="18"/>
      <c r="D428" s="18"/>
      <c r="E428" s="18"/>
      <c r="F428" s="18"/>
      <c r="G428" s="18"/>
      <c r="H428" s="18"/>
      <c r="I428" s="19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2" customHeight="1" x14ac:dyDescent="0.2">
      <c r="A429" s="18"/>
      <c r="B429" s="18"/>
      <c r="C429" s="18"/>
      <c r="D429" s="18"/>
      <c r="E429" s="18"/>
      <c r="F429" s="18"/>
      <c r="G429" s="18"/>
      <c r="H429" s="18"/>
      <c r="I429" s="19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2" customHeight="1" x14ac:dyDescent="0.2">
      <c r="A430" s="18"/>
      <c r="B430" s="18"/>
      <c r="C430" s="18"/>
      <c r="D430" s="18"/>
      <c r="E430" s="18"/>
      <c r="F430" s="18"/>
      <c r="G430" s="18"/>
      <c r="H430" s="18"/>
      <c r="I430" s="19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2" customHeight="1" x14ac:dyDescent="0.2">
      <c r="A431" s="18"/>
      <c r="B431" s="18"/>
      <c r="C431" s="18"/>
      <c r="D431" s="18"/>
      <c r="E431" s="18"/>
      <c r="F431" s="18"/>
      <c r="G431" s="18"/>
      <c r="H431" s="18"/>
      <c r="I431" s="19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2" customHeight="1" x14ac:dyDescent="0.2">
      <c r="A432" s="18"/>
      <c r="B432" s="18"/>
      <c r="C432" s="18"/>
      <c r="D432" s="18"/>
      <c r="E432" s="18"/>
      <c r="F432" s="18"/>
      <c r="G432" s="18"/>
      <c r="H432" s="18"/>
      <c r="I432" s="19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2" customHeight="1" x14ac:dyDescent="0.2">
      <c r="A433" s="18"/>
      <c r="B433" s="18"/>
      <c r="C433" s="18"/>
      <c r="D433" s="18"/>
      <c r="E433" s="18"/>
      <c r="F433" s="18"/>
      <c r="G433" s="18"/>
      <c r="H433" s="18"/>
      <c r="I433" s="19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2" customHeight="1" x14ac:dyDescent="0.2">
      <c r="A434" s="18"/>
      <c r="B434" s="18"/>
      <c r="C434" s="18"/>
      <c r="D434" s="18"/>
      <c r="E434" s="18"/>
      <c r="F434" s="18"/>
      <c r="G434" s="18"/>
      <c r="H434" s="18"/>
      <c r="I434" s="19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2" customHeight="1" x14ac:dyDescent="0.2">
      <c r="A435" s="18"/>
      <c r="B435" s="18"/>
      <c r="C435" s="18"/>
      <c r="D435" s="18"/>
      <c r="E435" s="18"/>
      <c r="F435" s="18"/>
      <c r="G435" s="18"/>
      <c r="H435" s="18"/>
      <c r="I435" s="19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2" customHeight="1" x14ac:dyDescent="0.2">
      <c r="A436" s="18"/>
      <c r="B436" s="18"/>
      <c r="C436" s="18"/>
      <c r="D436" s="18"/>
      <c r="E436" s="18"/>
      <c r="F436" s="18"/>
      <c r="G436" s="18"/>
      <c r="H436" s="18"/>
      <c r="I436" s="19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2" customHeight="1" x14ac:dyDescent="0.2">
      <c r="A437" s="18"/>
      <c r="B437" s="18"/>
      <c r="C437" s="18"/>
      <c r="D437" s="18"/>
      <c r="E437" s="18"/>
      <c r="F437" s="18"/>
      <c r="G437" s="18"/>
      <c r="H437" s="18"/>
      <c r="I437" s="19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2" customHeight="1" x14ac:dyDescent="0.2">
      <c r="A438" s="18"/>
      <c r="B438" s="18"/>
      <c r="C438" s="18"/>
      <c r="D438" s="18"/>
      <c r="E438" s="18"/>
      <c r="F438" s="18"/>
      <c r="G438" s="18"/>
      <c r="H438" s="18"/>
      <c r="I438" s="19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2" customHeight="1" x14ac:dyDescent="0.2">
      <c r="A439" s="18"/>
      <c r="B439" s="18"/>
      <c r="C439" s="18"/>
      <c r="D439" s="18"/>
      <c r="E439" s="18"/>
      <c r="F439" s="18"/>
      <c r="G439" s="18"/>
      <c r="H439" s="18"/>
      <c r="I439" s="19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2" customHeight="1" x14ac:dyDescent="0.2">
      <c r="A440" s="18"/>
      <c r="B440" s="18"/>
      <c r="C440" s="18"/>
      <c r="D440" s="18"/>
      <c r="E440" s="18"/>
      <c r="F440" s="18"/>
      <c r="G440" s="18"/>
      <c r="H440" s="18"/>
      <c r="I440" s="19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2" customHeight="1" x14ac:dyDescent="0.2">
      <c r="A441" s="18"/>
      <c r="B441" s="18"/>
      <c r="C441" s="18"/>
      <c r="D441" s="18"/>
      <c r="E441" s="18"/>
      <c r="F441" s="18"/>
      <c r="G441" s="18"/>
      <c r="H441" s="18"/>
      <c r="I441" s="19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2" customHeight="1" x14ac:dyDescent="0.2">
      <c r="A442" s="18"/>
      <c r="B442" s="18"/>
      <c r="C442" s="18"/>
      <c r="D442" s="18"/>
      <c r="E442" s="18"/>
      <c r="F442" s="18"/>
      <c r="G442" s="18"/>
      <c r="H442" s="18"/>
      <c r="I442" s="19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2" customHeight="1" x14ac:dyDescent="0.2">
      <c r="A443" s="18"/>
      <c r="B443" s="18"/>
      <c r="C443" s="18"/>
      <c r="D443" s="18"/>
      <c r="E443" s="18"/>
      <c r="F443" s="18"/>
      <c r="G443" s="18"/>
      <c r="H443" s="18"/>
      <c r="I443" s="19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2" customHeight="1" x14ac:dyDescent="0.2">
      <c r="A444" s="18"/>
      <c r="B444" s="18"/>
      <c r="C444" s="18"/>
      <c r="D444" s="18"/>
      <c r="E444" s="18"/>
      <c r="F444" s="18"/>
      <c r="G444" s="18"/>
      <c r="H444" s="18"/>
      <c r="I444" s="19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2" customHeight="1" x14ac:dyDescent="0.2">
      <c r="A445" s="18"/>
      <c r="B445" s="18"/>
      <c r="C445" s="18"/>
      <c r="D445" s="18"/>
      <c r="E445" s="18"/>
      <c r="F445" s="18"/>
      <c r="G445" s="18"/>
      <c r="H445" s="18"/>
      <c r="I445" s="19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2" customHeight="1" x14ac:dyDescent="0.2">
      <c r="A446" s="18"/>
      <c r="B446" s="18"/>
      <c r="C446" s="18"/>
      <c r="D446" s="18"/>
      <c r="E446" s="18"/>
      <c r="F446" s="18"/>
      <c r="G446" s="18"/>
      <c r="H446" s="18"/>
      <c r="I446" s="19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2" customHeight="1" x14ac:dyDescent="0.2">
      <c r="A447" s="18"/>
      <c r="B447" s="18"/>
      <c r="C447" s="18"/>
      <c r="D447" s="18"/>
      <c r="E447" s="18"/>
      <c r="F447" s="18"/>
      <c r="G447" s="18"/>
      <c r="H447" s="18"/>
      <c r="I447" s="19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2" customHeight="1" x14ac:dyDescent="0.2">
      <c r="A448" s="18"/>
      <c r="B448" s="18"/>
      <c r="C448" s="18"/>
      <c r="D448" s="18"/>
      <c r="E448" s="18"/>
      <c r="F448" s="18"/>
      <c r="G448" s="18"/>
      <c r="H448" s="18"/>
      <c r="I448" s="19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2" customHeight="1" x14ac:dyDescent="0.2">
      <c r="A449" s="18"/>
      <c r="B449" s="18"/>
      <c r="C449" s="18"/>
      <c r="D449" s="18"/>
      <c r="E449" s="18"/>
      <c r="F449" s="18"/>
      <c r="G449" s="18"/>
      <c r="H449" s="18"/>
      <c r="I449" s="19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2" customHeight="1" x14ac:dyDescent="0.2">
      <c r="A450" s="18"/>
      <c r="B450" s="18"/>
      <c r="C450" s="18"/>
      <c r="D450" s="18"/>
      <c r="E450" s="18"/>
      <c r="F450" s="18"/>
      <c r="G450" s="18"/>
      <c r="H450" s="18"/>
      <c r="I450" s="19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2" customHeight="1" x14ac:dyDescent="0.2">
      <c r="A451" s="18"/>
      <c r="B451" s="18"/>
      <c r="C451" s="18"/>
      <c r="D451" s="18"/>
      <c r="E451" s="18"/>
      <c r="F451" s="18"/>
      <c r="G451" s="18"/>
      <c r="H451" s="18"/>
      <c r="I451" s="19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2" customHeight="1" x14ac:dyDescent="0.2">
      <c r="A452" s="18"/>
      <c r="B452" s="18"/>
      <c r="C452" s="18"/>
      <c r="D452" s="18"/>
      <c r="E452" s="18"/>
      <c r="F452" s="18"/>
      <c r="G452" s="18"/>
      <c r="H452" s="18"/>
      <c r="I452" s="19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2" customHeight="1" x14ac:dyDescent="0.2">
      <c r="A453" s="18"/>
      <c r="B453" s="18"/>
      <c r="C453" s="18"/>
      <c r="D453" s="18"/>
      <c r="E453" s="18"/>
      <c r="F453" s="18"/>
      <c r="G453" s="18"/>
      <c r="H453" s="18"/>
      <c r="I453" s="19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2" customHeight="1" x14ac:dyDescent="0.2">
      <c r="A454" s="18"/>
      <c r="B454" s="18"/>
      <c r="C454" s="18"/>
      <c r="D454" s="18"/>
      <c r="E454" s="18"/>
      <c r="F454" s="18"/>
      <c r="G454" s="18"/>
      <c r="H454" s="18"/>
      <c r="I454" s="19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2" customHeight="1" x14ac:dyDescent="0.2">
      <c r="A455" s="18"/>
      <c r="B455" s="18"/>
      <c r="C455" s="18"/>
      <c r="D455" s="18"/>
      <c r="E455" s="18"/>
      <c r="F455" s="18"/>
      <c r="G455" s="18"/>
      <c r="H455" s="18"/>
      <c r="I455" s="19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2" customHeight="1" x14ac:dyDescent="0.2">
      <c r="A456" s="18"/>
      <c r="B456" s="18"/>
      <c r="C456" s="18"/>
      <c r="D456" s="18"/>
      <c r="E456" s="18"/>
      <c r="F456" s="18"/>
      <c r="G456" s="18"/>
      <c r="H456" s="18"/>
      <c r="I456" s="19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2" customHeight="1" x14ac:dyDescent="0.2">
      <c r="A457" s="18"/>
      <c r="B457" s="18"/>
      <c r="C457" s="18"/>
      <c r="D457" s="18"/>
      <c r="E457" s="18"/>
      <c r="F457" s="18"/>
      <c r="G457" s="18"/>
      <c r="H457" s="18"/>
      <c r="I457" s="19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2" customHeight="1" x14ac:dyDescent="0.2">
      <c r="A458" s="18"/>
      <c r="B458" s="18"/>
      <c r="C458" s="18"/>
      <c r="D458" s="18"/>
      <c r="E458" s="18"/>
      <c r="F458" s="18"/>
      <c r="G458" s="18"/>
      <c r="H458" s="18"/>
      <c r="I458" s="19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2" customHeight="1" x14ac:dyDescent="0.2">
      <c r="A459" s="18"/>
      <c r="B459" s="18"/>
      <c r="C459" s="18"/>
      <c r="D459" s="18"/>
      <c r="E459" s="18"/>
      <c r="F459" s="18"/>
      <c r="G459" s="18"/>
      <c r="H459" s="18"/>
      <c r="I459" s="19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2" customHeight="1" x14ac:dyDescent="0.2">
      <c r="A460" s="18"/>
      <c r="B460" s="18"/>
      <c r="C460" s="18"/>
      <c r="D460" s="18"/>
      <c r="E460" s="18"/>
      <c r="F460" s="18"/>
      <c r="G460" s="18"/>
      <c r="H460" s="18"/>
      <c r="I460" s="19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2" customHeight="1" x14ac:dyDescent="0.2">
      <c r="A461" s="18"/>
      <c r="B461" s="18"/>
      <c r="C461" s="18"/>
      <c r="D461" s="18"/>
      <c r="E461" s="18"/>
      <c r="F461" s="18"/>
      <c r="G461" s="18"/>
      <c r="H461" s="18"/>
      <c r="I461" s="19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2" customHeight="1" x14ac:dyDescent="0.2">
      <c r="A462" s="18"/>
      <c r="B462" s="18"/>
      <c r="C462" s="18"/>
      <c r="D462" s="18"/>
      <c r="E462" s="18"/>
      <c r="F462" s="18"/>
      <c r="G462" s="18"/>
      <c r="H462" s="18"/>
      <c r="I462" s="19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2" customHeight="1" x14ac:dyDescent="0.2">
      <c r="A463" s="18"/>
      <c r="B463" s="18"/>
      <c r="C463" s="18"/>
      <c r="D463" s="18"/>
      <c r="E463" s="18"/>
      <c r="F463" s="18"/>
      <c r="G463" s="18"/>
      <c r="H463" s="18"/>
      <c r="I463" s="19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2" customHeight="1" x14ac:dyDescent="0.2">
      <c r="A464" s="18"/>
      <c r="B464" s="18"/>
      <c r="C464" s="18"/>
      <c r="D464" s="18"/>
      <c r="E464" s="18"/>
      <c r="F464" s="18"/>
      <c r="G464" s="18"/>
      <c r="H464" s="18"/>
      <c r="I464" s="19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2" customHeight="1" x14ac:dyDescent="0.2">
      <c r="A465" s="18"/>
      <c r="B465" s="18"/>
      <c r="C465" s="18"/>
      <c r="D465" s="18"/>
      <c r="E465" s="18"/>
      <c r="F465" s="18"/>
      <c r="G465" s="18"/>
      <c r="H465" s="18"/>
      <c r="I465" s="19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2" customHeight="1" x14ac:dyDescent="0.2">
      <c r="A466" s="18"/>
      <c r="B466" s="18"/>
      <c r="C466" s="18"/>
      <c r="D466" s="18"/>
      <c r="E466" s="18"/>
      <c r="F466" s="18"/>
      <c r="G466" s="18"/>
      <c r="H466" s="18"/>
      <c r="I466" s="19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2" customHeight="1" x14ac:dyDescent="0.2">
      <c r="A467" s="18"/>
      <c r="B467" s="18"/>
      <c r="C467" s="18"/>
      <c r="D467" s="18"/>
      <c r="E467" s="18"/>
      <c r="F467" s="18"/>
      <c r="G467" s="18"/>
      <c r="H467" s="18"/>
      <c r="I467" s="19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2" customHeight="1" x14ac:dyDescent="0.2">
      <c r="A468" s="18"/>
      <c r="B468" s="18"/>
      <c r="C468" s="18"/>
      <c r="D468" s="18"/>
      <c r="E468" s="18"/>
      <c r="F468" s="18"/>
      <c r="G468" s="18"/>
      <c r="H468" s="18"/>
      <c r="I468" s="19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2" customHeight="1" x14ac:dyDescent="0.2">
      <c r="A469" s="18"/>
      <c r="B469" s="18"/>
      <c r="C469" s="18"/>
      <c r="D469" s="18"/>
      <c r="E469" s="18"/>
      <c r="F469" s="18"/>
      <c r="G469" s="18"/>
      <c r="H469" s="18"/>
      <c r="I469" s="19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2" customHeight="1" x14ac:dyDescent="0.2">
      <c r="A470" s="18"/>
      <c r="B470" s="18"/>
      <c r="C470" s="18"/>
      <c r="D470" s="18"/>
      <c r="E470" s="18"/>
      <c r="F470" s="18"/>
      <c r="G470" s="18"/>
      <c r="H470" s="18"/>
      <c r="I470" s="19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2" customHeight="1" x14ac:dyDescent="0.2">
      <c r="A471" s="18"/>
      <c r="B471" s="18"/>
      <c r="C471" s="18"/>
      <c r="D471" s="18"/>
      <c r="E471" s="18"/>
      <c r="F471" s="18"/>
      <c r="G471" s="18"/>
      <c r="H471" s="18"/>
      <c r="I471" s="19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2" customHeight="1" x14ac:dyDescent="0.2">
      <c r="A472" s="18"/>
      <c r="B472" s="18"/>
      <c r="C472" s="18"/>
      <c r="D472" s="18"/>
      <c r="E472" s="18"/>
      <c r="F472" s="18"/>
      <c r="G472" s="18"/>
      <c r="H472" s="18"/>
      <c r="I472" s="19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2" customHeight="1" x14ac:dyDescent="0.2">
      <c r="A473" s="18"/>
      <c r="B473" s="18"/>
      <c r="C473" s="18"/>
      <c r="D473" s="18"/>
      <c r="E473" s="18"/>
      <c r="F473" s="18"/>
      <c r="G473" s="18"/>
      <c r="H473" s="18"/>
      <c r="I473" s="19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2" customHeight="1" x14ac:dyDescent="0.2">
      <c r="A474" s="18"/>
      <c r="B474" s="18"/>
      <c r="C474" s="18"/>
      <c r="D474" s="18"/>
      <c r="E474" s="18"/>
      <c r="F474" s="18"/>
      <c r="G474" s="18"/>
      <c r="H474" s="18"/>
      <c r="I474" s="19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2" customHeight="1" x14ac:dyDescent="0.2">
      <c r="A475" s="18"/>
      <c r="B475" s="18"/>
      <c r="C475" s="18"/>
      <c r="D475" s="18"/>
      <c r="E475" s="18"/>
      <c r="F475" s="18"/>
      <c r="G475" s="18"/>
      <c r="H475" s="18"/>
      <c r="I475" s="19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2" customHeight="1" x14ac:dyDescent="0.2">
      <c r="A476" s="18"/>
      <c r="B476" s="18"/>
      <c r="C476" s="18"/>
      <c r="D476" s="18"/>
      <c r="E476" s="18"/>
      <c r="F476" s="18"/>
      <c r="G476" s="18"/>
      <c r="H476" s="18"/>
      <c r="I476" s="19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2" customHeight="1" x14ac:dyDescent="0.2">
      <c r="A477" s="18"/>
      <c r="B477" s="18"/>
      <c r="C477" s="18"/>
      <c r="D477" s="18"/>
      <c r="E477" s="18"/>
      <c r="F477" s="18"/>
      <c r="G477" s="18"/>
      <c r="H477" s="18"/>
      <c r="I477" s="19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2" customHeight="1" x14ac:dyDescent="0.2">
      <c r="A478" s="18"/>
      <c r="B478" s="18"/>
      <c r="C478" s="18"/>
      <c r="D478" s="18"/>
      <c r="E478" s="18"/>
      <c r="F478" s="18"/>
      <c r="G478" s="18"/>
      <c r="H478" s="18"/>
      <c r="I478" s="19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2" customHeight="1" x14ac:dyDescent="0.2">
      <c r="A479" s="18"/>
      <c r="B479" s="18"/>
      <c r="C479" s="18"/>
      <c r="D479" s="18"/>
      <c r="E479" s="18"/>
      <c r="F479" s="18"/>
      <c r="G479" s="18"/>
      <c r="H479" s="18"/>
      <c r="I479" s="19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2" customHeight="1" x14ac:dyDescent="0.2">
      <c r="A480" s="18"/>
      <c r="B480" s="18"/>
      <c r="C480" s="18"/>
      <c r="D480" s="18"/>
      <c r="E480" s="18"/>
      <c r="F480" s="18"/>
      <c r="G480" s="18"/>
      <c r="H480" s="18"/>
      <c r="I480" s="19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2" customHeight="1" x14ac:dyDescent="0.2">
      <c r="A481" s="18"/>
      <c r="B481" s="18"/>
      <c r="C481" s="18"/>
      <c r="D481" s="18"/>
      <c r="E481" s="18"/>
      <c r="F481" s="18"/>
      <c r="G481" s="18"/>
      <c r="H481" s="18"/>
      <c r="I481" s="19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2" customHeight="1" x14ac:dyDescent="0.2">
      <c r="A482" s="18"/>
      <c r="B482" s="18"/>
      <c r="C482" s="18"/>
      <c r="D482" s="18"/>
      <c r="E482" s="18"/>
      <c r="F482" s="18"/>
      <c r="G482" s="18"/>
      <c r="H482" s="18"/>
      <c r="I482" s="19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2" customHeight="1" x14ac:dyDescent="0.2">
      <c r="A483" s="18"/>
      <c r="B483" s="18"/>
      <c r="C483" s="18"/>
      <c r="D483" s="18"/>
      <c r="E483" s="18"/>
      <c r="F483" s="18"/>
      <c r="G483" s="18"/>
      <c r="H483" s="18"/>
      <c r="I483" s="19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2" customHeight="1" x14ac:dyDescent="0.2">
      <c r="A484" s="18"/>
      <c r="B484" s="18"/>
      <c r="C484" s="18"/>
      <c r="D484" s="18"/>
      <c r="E484" s="18"/>
      <c r="F484" s="18"/>
      <c r="G484" s="18"/>
      <c r="H484" s="18"/>
      <c r="I484" s="19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2" customHeight="1" x14ac:dyDescent="0.2">
      <c r="A485" s="18"/>
      <c r="B485" s="18"/>
      <c r="C485" s="18"/>
      <c r="D485" s="18"/>
      <c r="E485" s="18"/>
      <c r="F485" s="18"/>
      <c r="G485" s="18"/>
      <c r="H485" s="18"/>
      <c r="I485" s="19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2" customHeight="1" x14ac:dyDescent="0.2">
      <c r="A486" s="18"/>
      <c r="B486" s="18"/>
      <c r="C486" s="18"/>
      <c r="D486" s="18"/>
      <c r="E486" s="18"/>
      <c r="F486" s="18"/>
      <c r="G486" s="18"/>
      <c r="H486" s="18"/>
      <c r="I486" s="19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2" customHeight="1" x14ac:dyDescent="0.2">
      <c r="A487" s="18"/>
      <c r="B487" s="18"/>
      <c r="C487" s="18"/>
      <c r="D487" s="18"/>
      <c r="E487" s="18"/>
      <c r="F487" s="18"/>
      <c r="G487" s="18"/>
      <c r="H487" s="18"/>
      <c r="I487" s="19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2" customHeight="1" x14ac:dyDescent="0.2">
      <c r="A488" s="18"/>
      <c r="B488" s="18"/>
      <c r="C488" s="18"/>
      <c r="D488" s="18"/>
      <c r="E488" s="18"/>
      <c r="F488" s="18"/>
      <c r="G488" s="18"/>
      <c r="H488" s="18"/>
      <c r="I488" s="19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2" customHeight="1" x14ac:dyDescent="0.2">
      <c r="A489" s="18"/>
      <c r="B489" s="18"/>
      <c r="C489" s="18"/>
      <c r="D489" s="18"/>
      <c r="E489" s="18"/>
      <c r="F489" s="18"/>
      <c r="G489" s="18"/>
      <c r="H489" s="18"/>
      <c r="I489" s="19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2" customHeight="1" x14ac:dyDescent="0.2">
      <c r="A490" s="18"/>
      <c r="B490" s="18"/>
      <c r="C490" s="18"/>
      <c r="D490" s="18"/>
      <c r="E490" s="18"/>
      <c r="F490" s="18"/>
      <c r="G490" s="18"/>
      <c r="H490" s="18"/>
      <c r="I490" s="19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2" customHeight="1" x14ac:dyDescent="0.2">
      <c r="A491" s="18"/>
      <c r="B491" s="18"/>
      <c r="C491" s="18"/>
      <c r="D491" s="18"/>
      <c r="E491" s="18"/>
      <c r="F491" s="18"/>
      <c r="G491" s="18"/>
      <c r="H491" s="18"/>
      <c r="I491" s="19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2" customHeight="1" x14ac:dyDescent="0.2">
      <c r="A492" s="18"/>
      <c r="B492" s="18"/>
      <c r="C492" s="18"/>
      <c r="D492" s="18"/>
      <c r="E492" s="18"/>
      <c r="F492" s="18"/>
      <c r="G492" s="18"/>
      <c r="H492" s="18"/>
      <c r="I492" s="19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2" customHeight="1" x14ac:dyDescent="0.2">
      <c r="A493" s="18"/>
      <c r="B493" s="18"/>
      <c r="C493" s="18"/>
      <c r="D493" s="18"/>
      <c r="E493" s="18"/>
      <c r="F493" s="18"/>
      <c r="G493" s="18"/>
      <c r="H493" s="18"/>
      <c r="I493" s="19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2" customHeight="1" x14ac:dyDescent="0.2">
      <c r="A494" s="18"/>
      <c r="B494" s="18"/>
      <c r="C494" s="18"/>
      <c r="D494" s="18"/>
      <c r="E494" s="18"/>
      <c r="F494" s="18"/>
      <c r="G494" s="18"/>
      <c r="H494" s="18"/>
      <c r="I494" s="19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2" customHeight="1" x14ac:dyDescent="0.2">
      <c r="A495" s="18"/>
      <c r="B495" s="18"/>
      <c r="C495" s="18"/>
      <c r="D495" s="18"/>
      <c r="E495" s="18"/>
      <c r="F495" s="18"/>
      <c r="G495" s="18"/>
      <c r="H495" s="18"/>
      <c r="I495" s="19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2" customHeight="1" x14ac:dyDescent="0.2">
      <c r="A496" s="18"/>
      <c r="B496" s="18"/>
      <c r="C496" s="18"/>
      <c r="D496" s="18"/>
      <c r="E496" s="18"/>
      <c r="F496" s="18"/>
      <c r="G496" s="18"/>
      <c r="H496" s="18"/>
      <c r="I496" s="19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2" customHeight="1" x14ac:dyDescent="0.2">
      <c r="A497" s="18"/>
      <c r="B497" s="18"/>
      <c r="C497" s="18"/>
      <c r="D497" s="18"/>
      <c r="E497" s="18"/>
      <c r="F497" s="18"/>
      <c r="G497" s="18"/>
      <c r="H497" s="18"/>
      <c r="I497" s="19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2" customHeight="1" x14ac:dyDescent="0.2">
      <c r="A498" s="18"/>
      <c r="B498" s="18"/>
      <c r="C498" s="18"/>
      <c r="D498" s="18"/>
      <c r="E498" s="18"/>
      <c r="F498" s="18"/>
      <c r="G498" s="18"/>
      <c r="H498" s="18"/>
      <c r="I498" s="19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2" customHeight="1" x14ac:dyDescent="0.2">
      <c r="A499" s="18"/>
      <c r="B499" s="18"/>
      <c r="C499" s="18"/>
      <c r="D499" s="18"/>
      <c r="E499" s="18"/>
      <c r="F499" s="18"/>
      <c r="G499" s="18"/>
      <c r="H499" s="18"/>
      <c r="I499" s="19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2" customHeight="1" x14ac:dyDescent="0.2">
      <c r="A500" s="18"/>
      <c r="B500" s="18"/>
      <c r="C500" s="18"/>
      <c r="D500" s="18"/>
      <c r="E500" s="18"/>
      <c r="F500" s="18"/>
      <c r="G500" s="18"/>
      <c r="H500" s="18"/>
      <c r="I500" s="19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2" customHeight="1" x14ac:dyDescent="0.2">
      <c r="A501" s="18"/>
      <c r="B501" s="18"/>
      <c r="C501" s="18"/>
      <c r="D501" s="18"/>
      <c r="E501" s="18"/>
      <c r="F501" s="18"/>
      <c r="G501" s="18"/>
      <c r="H501" s="18"/>
      <c r="I501" s="19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2" customHeight="1" x14ac:dyDescent="0.2">
      <c r="A502" s="18"/>
      <c r="B502" s="18"/>
      <c r="C502" s="18"/>
      <c r="D502" s="18"/>
      <c r="E502" s="18"/>
      <c r="F502" s="18"/>
      <c r="G502" s="18"/>
      <c r="H502" s="18"/>
      <c r="I502" s="19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2" customHeight="1" x14ac:dyDescent="0.2">
      <c r="A503" s="18"/>
      <c r="B503" s="18"/>
      <c r="C503" s="18"/>
      <c r="D503" s="18"/>
      <c r="E503" s="18"/>
      <c r="F503" s="18"/>
      <c r="G503" s="18"/>
      <c r="H503" s="18"/>
      <c r="I503" s="19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2" customHeight="1" x14ac:dyDescent="0.2">
      <c r="A504" s="18"/>
      <c r="B504" s="18"/>
      <c r="C504" s="18"/>
      <c r="D504" s="18"/>
      <c r="E504" s="18"/>
      <c r="F504" s="18"/>
      <c r="G504" s="18"/>
      <c r="H504" s="18"/>
      <c r="I504" s="19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2" customHeight="1" x14ac:dyDescent="0.2">
      <c r="A505" s="18"/>
      <c r="B505" s="18"/>
      <c r="C505" s="18"/>
      <c r="D505" s="18"/>
      <c r="E505" s="18"/>
      <c r="F505" s="18"/>
      <c r="G505" s="18"/>
      <c r="H505" s="18"/>
      <c r="I505" s="19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2" customHeight="1" x14ac:dyDescent="0.2">
      <c r="A506" s="18"/>
      <c r="B506" s="18"/>
      <c r="C506" s="18"/>
      <c r="D506" s="18"/>
      <c r="E506" s="18"/>
      <c r="F506" s="18"/>
      <c r="G506" s="18"/>
      <c r="H506" s="18"/>
      <c r="I506" s="19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2" customHeight="1" x14ac:dyDescent="0.2">
      <c r="A507" s="18"/>
      <c r="B507" s="18"/>
      <c r="C507" s="18"/>
      <c r="D507" s="18"/>
      <c r="E507" s="18"/>
      <c r="F507" s="18"/>
      <c r="G507" s="18"/>
      <c r="H507" s="18"/>
      <c r="I507" s="19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2" customHeight="1" x14ac:dyDescent="0.2">
      <c r="A508" s="18"/>
      <c r="B508" s="18"/>
      <c r="C508" s="18"/>
      <c r="D508" s="18"/>
      <c r="E508" s="18"/>
      <c r="F508" s="18"/>
      <c r="G508" s="18"/>
      <c r="H508" s="18"/>
      <c r="I508" s="19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2" customHeight="1" x14ac:dyDescent="0.2">
      <c r="A509" s="18"/>
      <c r="B509" s="18"/>
      <c r="C509" s="18"/>
      <c r="D509" s="18"/>
      <c r="E509" s="18"/>
      <c r="F509" s="18"/>
      <c r="G509" s="18"/>
      <c r="H509" s="18"/>
      <c r="I509" s="19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2" customHeight="1" x14ac:dyDescent="0.2">
      <c r="A510" s="18"/>
      <c r="B510" s="18"/>
      <c r="C510" s="18"/>
      <c r="D510" s="18"/>
      <c r="E510" s="18"/>
      <c r="F510" s="18"/>
      <c r="G510" s="18"/>
      <c r="H510" s="18"/>
      <c r="I510" s="19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2" customHeight="1" x14ac:dyDescent="0.2">
      <c r="A511" s="18"/>
      <c r="B511" s="18"/>
      <c r="C511" s="18"/>
      <c r="D511" s="18"/>
      <c r="E511" s="18"/>
      <c r="F511" s="18"/>
      <c r="G511" s="18"/>
      <c r="H511" s="18"/>
      <c r="I511" s="19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2" customHeight="1" x14ac:dyDescent="0.2">
      <c r="A512" s="18"/>
      <c r="B512" s="18"/>
      <c r="C512" s="18"/>
      <c r="D512" s="18"/>
      <c r="E512" s="18"/>
      <c r="F512" s="18"/>
      <c r="G512" s="18"/>
      <c r="H512" s="18"/>
      <c r="I512" s="19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2" customHeight="1" x14ac:dyDescent="0.2">
      <c r="A513" s="18"/>
      <c r="B513" s="18"/>
      <c r="C513" s="18"/>
      <c r="D513" s="18"/>
      <c r="E513" s="18"/>
      <c r="F513" s="18"/>
      <c r="G513" s="18"/>
      <c r="H513" s="18"/>
      <c r="I513" s="19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2" customHeight="1" x14ac:dyDescent="0.2">
      <c r="A514" s="18"/>
      <c r="B514" s="18"/>
      <c r="C514" s="18"/>
      <c r="D514" s="18"/>
      <c r="E514" s="18"/>
      <c r="F514" s="18"/>
      <c r="G514" s="18"/>
      <c r="H514" s="18"/>
      <c r="I514" s="19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2" customHeight="1" x14ac:dyDescent="0.2">
      <c r="A515" s="18"/>
      <c r="B515" s="18"/>
      <c r="C515" s="18"/>
      <c r="D515" s="18"/>
      <c r="E515" s="18"/>
      <c r="F515" s="18"/>
      <c r="G515" s="18"/>
      <c r="H515" s="18"/>
      <c r="I515" s="19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2" customHeight="1" x14ac:dyDescent="0.2">
      <c r="A516" s="18"/>
      <c r="B516" s="18"/>
      <c r="C516" s="18"/>
      <c r="D516" s="18"/>
      <c r="E516" s="18"/>
      <c r="F516" s="18"/>
      <c r="G516" s="18"/>
      <c r="H516" s="18"/>
      <c r="I516" s="19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2" customHeight="1" x14ac:dyDescent="0.2">
      <c r="A517" s="18"/>
      <c r="B517" s="18"/>
      <c r="C517" s="18"/>
      <c r="D517" s="18"/>
      <c r="E517" s="18"/>
      <c r="F517" s="18"/>
      <c r="G517" s="18"/>
      <c r="H517" s="18"/>
      <c r="I517" s="19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2" customHeight="1" x14ac:dyDescent="0.2">
      <c r="A518" s="18"/>
      <c r="B518" s="18"/>
      <c r="C518" s="18"/>
      <c r="D518" s="18"/>
      <c r="E518" s="18"/>
      <c r="F518" s="18"/>
      <c r="G518" s="18"/>
      <c r="H518" s="18"/>
      <c r="I518" s="19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2" customHeight="1" x14ac:dyDescent="0.2">
      <c r="A519" s="18"/>
      <c r="B519" s="18"/>
      <c r="C519" s="18"/>
      <c r="D519" s="18"/>
      <c r="E519" s="18"/>
      <c r="F519" s="18"/>
      <c r="G519" s="18"/>
      <c r="H519" s="18"/>
      <c r="I519" s="19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2" customHeight="1" x14ac:dyDescent="0.2">
      <c r="A520" s="18"/>
      <c r="B520" s="18"/>
      <c r="C520" s="18"/>
      <c r="D520" s="18"/>
      <c r="E520" s="18"/>
      <c r="F520" s="18"/>
      <c r="G520" s="18"/>
      <c r="H520" s="18"/>
      <c r="I520" s="19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2" customHeight="1" x14ac:dyDescent="0.2">
      <c r="A521" s="18"/>
      <c r="B521" s="18"/>
      <c r="C521" s="18"/>
      <c r="D521" s="18"/>
      <c r="E521" s="18"/>
      <c r="F521" s="18"/>
      <c r="G521" s="18"/>
      <c r="H521" s="18"/>
      <c r="I521" s="19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2" customHeight="1" x14ac:dyDescent="0.2">
      <c r="A522" s="18"/>
      <c r="B522" s="18"/>
      <c r="C522" s="18"/>
      <c r="D522" s="18"/>
      <c r="E522" s="18"/>
      <c r="F522" s="18"/>
      <c r="G522" s="18"/>
      <c r="H522" s="18"/>
      <c r="I522" s="19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2" customHeight="1" x14ac:dyDescent="0.2">
      <c r="A523" s="18"/>
      <c r="B523" s="18"/>
      <c r="C523" s="18"/>
      <c r="D523" s="18"/>
      <c r="E523" s="18"/>
      <c r="F523" s="18"/>
      <c r="G523" s="18"/>
      <c r="H523" s="18"/>
      <c r="I523" s="19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2" customHeight="1" x14ac:dyDescent="0.2">
      <c r="A524" s="18"/>
      <c r="B524" s="18"/>
      <c r="C524" s="18"/>
      <c r="D524" s="18"/>
      <c r="E524" s="18"/>
      <c r="F524" s="18"/>
      <c r="G524" s="18"/>
      <c r="H524" s="18"/>
      <c r="I524" s="19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2" customHeight="1" x14ac:dyDescent="0.2">
      <c r="A525" s="18"/>
      <c r="B525" s="18"/>
      <c r="C525" s="18"/>
      <c r="D525" s="18"/>
      <c r="E525" s="18"/>
      <c r="F525" s="18"/>
      <c r="G525" s="18"/>
      <c r="H525" s="18"/>
      <c r="I525" s="19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2" customHeight="1" x14ac:dyDescent="0.2">
      <c r="A526" s="18"/>
      <c r="B526" s="18"/>
      <c r="C526" s="18"/>
      <c r="D526" s="18"/>
      <c r="E526" s="18"/>
      <c r="F526" s="18"/>
      <c r="G526" s="18"/>
      <c r="H526" s="18"/>
      <c r="I526" s="19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2" customHeight="1" x14ac:dyDescent="0.2">
      <c r="A527" s="18"/>
      <c r="B527" s="18"/>
      <c r="C527" s="18"/>
      <c r="D527" s="18"/>
      <c r="E527" s="18"/>
      <c r="F527" s="18"/>
      <c r="G527" s="18"/>
      <c r="H527" s="18"/>
      <c r="I527" s="19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2" customHeight="1" x14ac:dyDescent="0.2">
      <c r="A528" s="18"/>
      <c r="B528" s="18"/>
      <c r="C528" s="18"/>
      <c r="D528" s="18"/>
      <c r="E528" s="18"/>
      <c r="F528" s="18"/>
      <c r="G528" s="18"/>
      <c r="H528" s="18"/>
      <c r="I528" s="19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2" customHeight="1" x14ac:dyDescent="0.2">
      <c r="A529" s="18"/>
      <c r="B529" s="18"/>
      <c r="C529" s="18"/>
      <c r="D529" s="18"/>
      <c r="E529" s="18"/>
      <c r="F529" s="18"/>
      <c r="G529" s="18"/>
      <c r="H529" s="18"/>
      <c r="I529" s="19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2" customHeight="1" x14ac:dyDescent="0.2">
      <c r="A530" s="18"/>
      <c r="B530" s="18"/>
      <c r="C530" s="18"/>
      <c r="D530" s="18"/>
      <c r="E530" s="18"/>
      <c r="F530" s="18"/>
      <c r="G530" s="18"/>
      <c r="H530" s="18"/>
      <c r="I530" s="19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2" customHeight="1" x14ac:dyDescent="0.2">
      <c r="A531" s="18"/>
      <c r="B531" s="18"/>
      <c r="C531" s="18"/>
      <c r="D531" s="18"/>
      <c r="E531" s="18"/>
      <c r="F531" s="18"/>
      <c r="G531" s="18"/>
      <c r="H531" s="18"/>
      <c r="I531" s="19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2" customHeight="1" x14ac:dyDescent="0.2">
      <c r="A532" s="18"/>
      <c r="B532" s="18"/>
      <c r="C532" s="18"/>
      <c r="D532" s="18"/>
      <c r="E532" s="18"/>
      <c r="F532" s="18"/>
      <c r="G532" s="18"/>
      <c r="H532" s="18"/>
      <c r="I532" s="19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2" customHeight="1" x14ac:dyDescent="0.2">
      <c r="A533" s="18"/>
      <c r="B533" s="18"/>
      <c r="C533" s="18"/>
      <c r="D533" s="18"/>
      <c r="E533" s="18"/>
      <c r="F533" s="18"/>
      <c r="G533" s="18"/>
      <c r="H533" s="18"/>
      <c r="I533" s="19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2" customHeight="1" x14ac:dyDescent="0.2">
      <c r="A534" s="18"/>
      <c r="B534" s="18"/>
      <c r="C534" s="18"/>
      <c r="D534" s="18"/>
      <c r="E534" s="18"/>
      <c r="F534" s="18"/>
      <c r="G534" s="18"/>
      <c r="H534" s="18"/>
      <c r="I534" s="19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2" customHeight="1" x14ac:dyDescent="0.2">
      <c r="A535" s="18"/>
      <c r="B535" s="18"/>
      <c r="C535" s="18"/>
      <c r="D535" s="18"/>
      <c r="E535" s="18"/>
      <c r="F535" s="18"/>
      <c r="G535" s="18"/>
      <c r="H535" s="18"/>
      <c r="I535" s="19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2" customHeight="1" x14ac:dyDescent="0.2">
      <c r="A536" s="18"/>
      <c r="B536" s="18"/>
      <c r="C536" s="18"/>
      <c r="D536" s="18"/>
      <c r="E536" s="18"/>
      <c r="F536" s="18"/>
      <c r="G536" s="18"/>
      <c r="H536" s="18"/>
      <c r="I536" s="19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2" customHeight="1" x14ac:dyDescent="0.2">
      <c r="A537" s="18"/>
      <c r="B537" s="18"/>
      <c r="C537" s="18"/>
      <c r="D537" s="18"/>
      <c r="E537" s="18"/>
      <c r="F537" s="18"/>
      <c r="G537" s="18"/>
      <c r="H537" s="18"/>
      <c r="I537" s="19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2" customHeight="1" x14ac:dyDescent="0.2">
      <c r="A538" s="18"/>
      <c r="B538" s="18"/>
      <c r="C538" s="18"/>
      <c r="D538" s="18"/>
      <c r="E538" s="18"/>
      <c r="F538" s="18"/>
      <c r="G538" s="18"/>
      <c r="H538" s="18"/>
      <c r="I538" s="19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2" customHeight="1" x14ac:dyDescent="0.2">
      <c r="A539" s="18"/>
      <c r="B539" s="18"/>
      <c r="C539" s="18"/>
      <c r="D539" s="18"/>
      <c r="E539" s="18"/>
      <c r="F539" s="18"/>
      <c r="G539" s="18"/>
      <c r="H539" s="18"/>
      <c r="I539" s="19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2" customHeight="1" x14ac:dyDescent="0.2">
      <c r="A540" s="18"/>
      <c r="B540" s="18"/>
      <c r="C540" s="18"/>
      <c r="D540" s="18"/>
      <c r="E540" s="18"/>
      <c r="F540" s="18"/>
      <c r="G540" s="18"/>
      <c r="H540" s="18"/>
      <c r="I540" s="19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2" customHeight="1" x14ac:dyDescent="0.2">
      <c r="A541" s="18"/>
      <c r="B541" s="18"/>
      <c r="C541" s="18"/>
      <c r="D541" s="18"/>
      <c r="E541" s="18"/>
      <c r="F541" s="18"/>
      <c r="G541" s="18"/>
      <c r="H541" s="18"/>
      <c r="I541" s="19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2" customHeight="1" x14ac:dyDescent="0.2">
      <c r="A542" s="18"/>
      <c r="B542" s="18"/>
      <c r="C542" s="18"/>
      <c r="D542" s="18"/>
      <c r="E542" s="18"/>
      <c r="F542" s="18"/>
      <c r="G542" s="18"/>
      <c r="H542" s="18"/>
      <c r="I542" s="19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2" customHeight="1" x14ac:dyDescent="0.2">
      <c r="A543" s="18"/>
      <c r="B543" s="18"/>
      <c r="C543" s="18"/>
      <c r="D543" s="18"/>
      <c r="E543" s="18"/>
      <c r="F543" s="18"/>
      <c r="G543" s="18"/>
      <c r="H543" s="18"/>
      <c r="I543" s="19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2" customHeight="1" x14ac:dyDescent="0.2">
      <c r="A544" s="18"/>
      <c r="B544" s="18"/>
      <c r="C544" s="18"/>
      <c r="D544" s="18"/>
      <c r="E544" s="18"/>
      <c r="F544" s="18"/>
      <c r="G544" s="18"/>
      <c r="H544" s="18"/>
      <c r="I544" s="19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2" customHeight="1" x14ac:dyDescent="0.2">
      <c r="A545" s="18"/>
      <c r="B545" s="18"/>
      <c r="C545" s="18"/>
      <c r="D545" s="18"/>
      <c r="E545" s="18"/>
      <c r="F545" s="18"/>
      <c r="G545" s="18"/>
      <c r="H545" s="18"/>
      <c r="I545" s="19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2" customHeight="1" x14ac:dyDescent="0.2">
      <c r="A546" s="18"/>
      <c r="B546" s="18"/>
      <c r="C546" s="18"/>
      <c r="D546" s="18"/>
      <c r="E546" s="18"/>
      <c r="F546" s="18"/>
      <c r="G546" s="18"/>
      <c r="H546" s="18"/>
      <c r="I546" s="19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2" customHeight="1" x14ac:dyDescent="0.2">
      <c r="A547" s="18"/>
      <c r="B547" s="18"/>
      <c r="C547" s="18"/>
      <c r="D547" s="18"/>
      <c r="E547" s="18"/>
      <c r="F547" s="18"/>
      <c r="G547" s="18"/>
      <c r="H547" s="18"/>
      <c r="I547" s="19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2" customHeight="1" x14ac:dyDescent="0.2">
      <c r="A548" s="18"/>
      <c r="B548" s="18"/>
      <c r="C548" s="18"/>
      <c r="D548" s="18"/>
      <c r="E548" s="18"/>
      <c r="F548" s="18"/>
      <c r="G548" s="18"/>
      <c r="H548" s="18"/>
      <c r="I548" s="19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2" customHeight="1" x14ac:dyDescent="0.2">
      <c r="A549" s="18"/>
      <c r="B549" s="18"/>
      <c r="C549" s="18"/>
      <c r="D549" s="18"/>
      <c r="E549" s="18"/>
      <c r="F549" s="18"/>
      <c r="G549" s="18"/>
      <c r="H549" s="18"/>
      <c r="I549" s="19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2" customHeight="1" x14ac:dyDescent="0.2">
      <c r="A550" s="18"/>
      <c r="B550" s="18"/>
      <c r="C550" s="18"/>
      <c r="D550" s="18"/>
      <c r="E550" s="18"/>
      <c r="F550" s="18"/>
      <c r="G550" s="18"/>
      <c r="H550" s="18"/>
      <c r="I550" s="19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2" customHeight="1" x14ac:dyDescent="0.2">
      <c r="A551" s="18"/>
      <c r="B551" s="18"/>
      <c r="C551" s="18"/>
      <c r="D551" s="18"/>
      <c r="E551" s="18"/>
      <c r="F551" s="18"/>
      <c r="G551" s="18"/>
      <c r="H551" s="18"/>
      <c r="I551" s="19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2" customHeight="1" x14ac:dyDescent="0.2">
      <c r="A552" s="18"/>
      <c r="B552" s="18"/>
      <c r="C552" s="18"/>
      <c r="D552" s="18"/>
      <c r="E552" s="18"/>
      <c r="F552" s="18"/>
      <c r="G552" s="18"/>
      <c r="H552" s="18"/>
      <c r="I552" s="19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2" customHeight="1" x14ac:dyDescent="0.2">
      <c r="A553" s="18"/>
      <c r="B553" s="18"/>
      <c r="C553" s="18"/>
      <c r="D553" s="18"/>
      <c r="E553" s="18"/>
      <c r="F553" s="18"/>
      <c r="G553" s="18"/>
      <c r="H553" s="18"/>
      <c r="I553" s="19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2" customHeight="1" x14ac:dyDescent="0.2">
      <c r="A554" s="18"/>
      <c r="B554" s="18"/>
      <c r="C554" s="18"/>
      <c r="D554" s="18"/>
      <c r="E554" s="18"/>
      <c r="F554" s="18"/>
      <c r="G554" s="18"/>
      <c r="H554" s="18"/>
      <c r="I554" s="19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2" customHeight="1" x14ac:dyDescent="0.2">
      <c r="A555" s="18"/>
      <c r="B555" s="18"/>
      <c r="C555" s="18"/>
      <c r="D555" s="18"/>
      <c r="E555" s="18"/>
      <c r="F555" s="18"/>
      <c r="G555" s="18"/>
      <c r="H555" s="18"/>
      <c r="I555" s="19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2" customHeight="1" x14ac:dyDescent="0.2">
      <c r="A556" s="18"/>
      <c r="B556" s="18"/>
      <c r="C556" s="18"/>
      <c r="D556" s="18"/>
      <c r="E556" s="18"/>
      <c r="F556" s="18"/>
      <c r="G556" s="18"/>
      <c r="H556" s="18"/>
      <c r="I556" s="19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2" customHeight="1" x14ac:dyDescent="0.2">
      <c r="A557" s="18"/>
      <c r="B557" s="18"/>
      <c r="C557" s="18"/>
      <c r="D557" s="18"/>
      <c r="E557" s="18"/>
      <c r="F557" s="18"/>
      <c r="G557" s="18"/>
      <c r="H557" s="18"/>
      <c r="I557" s="19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2" customHeight="1" x14ac:dyDescent="0.2">
      <c r="A558" s="18"/>
      <c r="B558" s="18"/>
      <c r="C558" s="18"/>
      <c r="D558" s="18"/>
      <c r="E558" s="18"/>
      <c r="F558" s="18"/>
      <c r="G558" s="18"/>
      <c r="H558" s="18"/>
      <c r="I558" s="19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2" customHeight="1" x14ac:dyDescent="0.2">
      <c r="A559" s="18"/>
      <c r="B559" s="18"/>
      <c r="C559" s="18"/>
      <c r="D559" s="18"/>
      <c r="E559" s="18"/>
      <c r="F559" s="18"/>
      <c r="G559" s="18"/>
      <c r="H559" s="18"/>
      <c r="I559" s="19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2" customHeight="1" x14ac:dyDescent="0.2">
      <c r="A560" s="18"/>
      <c r="B560" s="18"/>
      <c r="C560" s="18"/>
      <c r="D560" s="18"/>
      <c r="E560" s="18"/>
      <c r="F560" s="18"/>
      <c r="G560" s="18"/>
      <c r="H560" s="18"/>
      <c r="I560" s="19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2" customHeight="1" x14ac:dyDescent="0.2">
      <c r="A561" s="18"/>
      <c r="B561" s="18"/>
      <c r="C561" s="18"/>
      <c r="D561" s="18"/>
      <c r="E561" s="18"/>
      <c r="F561" s="18"/>
      <c r="G561" s="18"/>
      <c r="H561" s="18"/>
      <c r="I561" s="19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2" customHeight="1" x14ac:dyDescent="0.2">
      <c r="A562" s="18"/>
      <c r="B562" s="18"/>
      <c r="C562" s="18"/>
      <c r="D562" s="18"/>
      <c r="E562" s="18"/>
      <c r="F562" s="18"/>
      <c r="G562" s="18"/>
      <c r="H562" s="18"/>
      <c r="I562" s="19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2" customHeight="1" x14ac:dyDescent="0.2">
      <c r="A563" s="18"/>
      <c r="B563" s="18"/>
      <c r="C563" s="18"/>
      <c r="D563" s="18"/>
      <c r="E563" s="18"/>
      <c r="F563" s="18"/>
      <c r="G563" s="18"/>
      <c r="H563" s="18"/>
      <c r="I563" s="19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2" customHeight="1" x14ac:dyDescent="0.2">
      <c r="A564" s="18"/>
      <c r="B564" s="18"/>
      <c r="C564" s="18"/>
      <c r="D564" s="18"/>
      <c r="E564" s="18"/>
      <c r="F564" s="18"/>
      <c r="G564" s="18"/>
      <c r="H564" s="18"/>
      <c r="I564" s="19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2" customHeight="1" x14ac:dyDescent="0.2">
      <c r="A565" s="18"/>
      <c r="B565" s="18"/>
      <c r="C565" s="18"/>
      <c r="D565" s="18"/>
      <c r="E565" s="18"/>
      <c r="F565" s="18"/>
      <c r="G565" s="18"/>
      <c r="H565" s="18"/>
      <c r="I565" s="19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2" customHeight="1" x14ac:dyDescent="0.2">
      <c r="A566" s="18"/>
      <c r="B566" s="18"/>
      <c r="C566" s="18"/>
      <c r="D566" s="18"/>
      <c r="E566" s="18"/>
      <c r="F566" s="18"/>
      <c r="G566" s="18"/>
      <c r="H566" s="18"/>
      <c r="I566" s="19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2" customHeight="1" x14ac:dyDescent="0.2">
      <c r="A567" s="18"/>
      <c r="B567" s="18"/>
      <c r="C567" s="18"/>
      <c r="D567" s="18"/>
      <c r="E567" s="18"/>
      <c r="F567" s="18"/>
      <c r="G567" s="18"/>
      <c r="H567" s="18"/>
      <c r="I567" s="19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2" customHeight="1" x14ac:dyDescent="0.2">
      <c r="A568" s="18"/>
      <c r="B568" s="18"/>
      <c r="C568" s="18"/>
      <c r="D568" s="18"/>
      <c r="E568" s="18"/>
      <c r="F568" s="18"/>
      <c r="G568" s="18"/>
      <c r="H568" s="18"/>
      <c r="I568" s="19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2" customHeight="1" x14ac:dyDescent="0.2">
      <c r="A569" s="18"/>
      <c r="B569" s="18"/>
      <c r="C569" s="18"/>
      <c r="D569" s="18"/>
      <c r="E569" s="18"/>
      <c r="F569" s="18"/>
      <c r="G569" s="18"/>
      <c r="H569" s="18"/>
      <c r="I569" s="19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2" customHeight="1" x14ac:dyDescent="0.2">
      <c r="A570" s="18"/>
      <c r="B570" s="18"/>
      <c r="C570" s="18"/>
      <c r="D570" s="18"/>
      <c r="E570" s="18"/>
      <c r="F570" s="18"/>
      <c r="G570" s="18"/>
      <c r="H570" s="18"/>
      <c r="I570" s="19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2" customHeight="1" x14ac:dyDescent="0.2">
      <c r="A571" s="18"/>
      <c r="B571" s="18"/>
      <c r="C571" s="18"/>
      <c r="D571" s="18"/>
      <c r="E571" s="18"/>
      <c r="F571" s="18"/>
      <c r="G571" s="18"/>
      <c r="H571" s="18"/>
      <c r="I571" s="19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2" customHeight="1" x14ac:dyDescent="0.2">
      <c r="A572" s="18"/>
      <c r="B572" s="18"/>
      <c r="C572" s="18"/>
      <c r="D572" s="18"/>
      <c r="E572" s="18"/>
      <c r="F572" s="18"/>
      <c r="G572" s="18"/>
      <c r="H572" s="18"/>
      <c r="I572" s="19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2" customHeight="1" x14ac:dyDescent="0.2">
      <c r="A573" s="18"/>
      <c r="B573" s="18"/>
      <c r="C573" s="18"/>
      <c r="D573" s="18"/>
      <c r="E573" s="18"/>
      <c r="F573" s="18"/>
      <c r="G573" s="18"/>
      <c r="H573" s="18"/>
      <c r="I573" s="19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2" customHeight="1" x14ac:dyDescent="0.2">
      <c r="A574" s="18"/>
      <c r="B574" s="18"/>
      <c r="C574" s="18"/>
      <c r="D574" s="18"/>
      <c r="E574" s="18"/>
      <c r="F574" s="18"/>
      <c r="G574" s="18"/>
      <c r="H574" s="18"/>
      <c r="I574" s="19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2" customHeight="1" x14ac:dyDescent="0.2">
      <c r="A575" s="18"/>
      <c r="B575" s="18"/>
      <c r="C575" s="18"/>
      <c r="D575" s="18"/>
      <c r="E575" s="18"/>
      <c r="F575" s="18"/>
      <c r="G575" s="18"/>
      <c r="H575" s="18"/>
      <c r="I575" s="19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2" customHeight="1" x14ac:dyDescent="0.2">
      <c r="A576" s="18"/>
      <c r="B576" s="18"/>
      <c r="C576" s="18"/>
      <c r="D576" s="18"/>
      <c r="E576" s="18"/>
      <c r="F576" s="18"/>
      <c r="G576" s="18"/>
      <c r="H576" s="18"/>
      <c r="I576" s="19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2" customHeight="1" x14ac:dyDescent="0.2">
      <c r="A577" s="18"/>
      <c r="B577" s="18"/>
      <c r="C577" s="18"/>
      <c r="D577" s="18"/>
      <c r="E577" s="18"/>
      <c r="F577" s="18"/>
      <c r="G577" s="18"/>
      <c r="H577" s="18"/>
      <c r="I577" s="19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2" customHeight="1" x14ac:dyDescent="0.2">
      <c r="A578" s="18"/>
      <c r="B578" s="18"/>
      <c r="C578" s="18"/>
      <c r="D578" s="18"/>
      <c r="E578" s="18"/>
      <c r="F578" s="18"/>
      <c r="G578" s="18"/>
      <c r="H578" s="18"/>
      <c r="I578" s="19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2" customHeight="1" x14ac:dyDescent="0.2">
      <c r="A579" s="18"/>
      <c r="B579" s="18"/>
      <c r="C579" s="18"/>
      <c r="D579" s="18"/>
      <c r="E579" s="18"/>
      <c r="F579" s="18"/>
      <c r="G579" s="18"/>
      <c r="H579" s="18"/>
      <c r="I579" s="19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2" customHeight="1" x14ac:dyDescent="0.2">
      <c r="A580" s="18"/>
      <c r="B580" s="18"/>
      <c r="C580" s="18"/>
      <c r="D580" s="18"/>
      <c r="E580" s="18"/>
      <c r="F580" s="18"/>
      <c r="G580" s="18"/>
      <c r="H580" s="18"/>
      <c r="I580" s="19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2" customHeight="1" x14ac:dyDescent="0.2">
      <c r="A581" s="18"/>
      <c r="B581" s="18"/>
      <c r="C581" s="18"/>
      <c r="D581" s="18"/>
      <c r="E581" s="18"/>
      <c r="F581" s="18"/>
      <c r="G581" s="18"/>
      <c r="H581" s="18"/>
      <c r="I581" s="19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2" customHeight="1" x14ac:dyDescent="0.2">
      <c r="A582" s="18"/>
      <c r="B582" s="18"/>
      <c r="C582" s="18"/>
      <c r="D582" s="18"/>
      <c r="E582" s="18"/>
      <c r="F582" s="18"/>
      <c r="G582" s="18"/>
      <c r="H582" s="18"/>
      <c r="I582" s="19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2" customHeight="1" x14ac:dyDescent="0.2">
      <c r="A583" s="18"/>
      <c r="B583" s="18"/>
      <c r="C583" s="18"/>
      <c r="D583" s="18"/>
      <c r="E583" s="18"/>
      <c r="F583" s="18"/>
      <c r="G583" s="18"/>
      <c r="H583" s="18"/>
      <c r="I583" s="19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2" customHeight="1" x14ac:dyDescent="0.2">
      <c r="A584" s="18"/>
      <c r="B584" s="18"/>
      <c r="C584" s="18"/>
      <c r="D584" s="18"/>
      <c r="E584" s="18"/>
      <c r="F584" s="18"/>
      <c r="G584" s="18"/>
      <c r="H584" s="18"/>
      <c r="I584" s="19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2" customHeight="1" x14ac:dyDescent="0.2">
      <c r="A585" s="18"/>
      <c r="B585" s="18"/>
      <c r="C585" s="18"/>
      <c r="D585" s="18"/>
      <c r="E585" s="18"/>
      <c r="F585" s="18"/>
      <c r="G585" s="18"/>
      <c r="H585" s="18"/>
      <c r="I585" s="19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2" customHeight="1" x14ac:dyDescent="0.2">
      <c r="A586" s="18"/>
      <c r="B586" s="18"/>
      <c r="C586" s="18"/>
      <c r="D586" s="18"/>
      <c r="E586" s="18"/>
      <c r="F586" s="18"/>
      <c r="G586" s="18"/>
      <c r="H586" s="18"/>
      <c r="I586" s="19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2" customHeight="1" x14ac:dyDescent="0.2">
      <c r="A587" s="18"/>
      <c r="B587" s="18"/>
      <c r="C587" s="18"/>
      <c r="D587" s="18"/>
      <c r="E587" s="18"/>
      <c r="F587" s="18"/>
      <c r="G587" s="18"/>
      <c r="H587" s="18"/>
      <c r="I587" s="19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2" customHeight="1" x14ac:dyDescent="0.2">
      <c r="A588" s="18"/>
      <c r="B588" s="18"/>
      <c r="C588" s="18"/>
      <c r="D588" s="18"/>
      <c r="E588" s="18"/>
      <c r="F588" s="18"/>
      <c r="G588" s="18"/>
      <c r="H588" s="18"/>
      <c r="I588" s="19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2" customHeight="1" x14ac:dyDescent="0.2">
      <c r="A589" s="18"/>
      <c r="B589" s="18"/>
      <c r="C589" s="18"/>
      <c r="D589" s="18"/>
      <c r="E589" s="18"/>
      <c r="F589" s="18"/>
      <c r="G589" s="18"/>
      <c r="H589" s="18"/>
      <c r="I589" s="19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2" customHeight="1" x14ac:dyDescent="0.2">
      <c r="A590" s="18"/>
      <c r="B590" s="18"/>
      <c r="C590" s="18"/>
      <c r="D590" s="18"/>
      <c r="E590" s="18"/>
      <c r="F590" s="18"/>
      <c r="G590" s="18"/>
      <c r="H590" s="18"/>
      <c r="I590" s="19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2" customHeight="1" x14ac:dyDescent="0.2">
      <c r="A591" s="18"/>
      <c r="B591" s="18"/>
      <c r="C591" s="18"/>
      <c r="D591" s="18"/>
      <c r="E591" s="18"/>
      <c r="F591" s="18"/>
      <c r="G591" s="18"/>
      <c r="H591" s="18"/>
      <c r="I591" s="19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2" customHeight="1" x14ac:dyDescent="0.2">
      <c r="A592" s="18"/>
      <c r="B592" s="18"/>
      <c r="C592" s="18"/>
      <c r="D592" s="18"/>
      <c r="E592" s="18"/>
      <c r="F592" s="18"/>
      <c r="G592" s="18"/>
      <c r="H592" s="18"/>
      <c r="I592" s="19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2" customHeight="1" x14ac:dyDescent="0.2">
      <c r="A593" s="18"/>
      <c r="B593" s="18"/>
      <c r="C593" s="18"/>
      <c r="D593" s="18"/>
      <c r="E593" s="18"/>
      <c r="F593" s="18"/>
      <c r="G593" s="18"/>
      <c r="H593" s="18"/>
      <c r="I593" s="19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2" customHeight="1" x14ac:dyDescent="0.2">
      <c r="A594" s="18"/>
      <c r="B594" s="18"/>
      <c r="C594" s="18"/>
      <c r="D594" s="18"/>
      <c r="E594" s="18"/>
      <c r="F594" s="18"/>
      <c r="G594" s="18"/>
      <c r="H594" s="18"/>
      <c r="I594" s="19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2" customHeight="1" x14ac:dyDescent="0.2">
      <c r="A595" s="18"/>
      <c r="B595" s="18"/>
      <c r="C595" s="18"/>
      <c r="D595" s="18"/>
      <c r="E595" s="18"/>
      <c r="F595" s="18"/>
      <c r="G595" s="18"/>
      <c r="H595" s="18"/>
      <c r="I595" s="19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2" customHeight="1" x14ac:dyDescent="0.2">
      <c r="A596" s="18"/>
      <c r="B596" s="18"/>
      <c r="C596" s="18"/>
      <c r="D596" s="18"/>
      <c r="E596" s="18"/>
      <c r="F596" s="18"/>
      <c r="G596" s="18"/>
      <c r="H596" s="18"/>
      <c r="I596" s="19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2" customHeight="1" x14ac:dyDescent="0.2">
      <c r="A597" s="18"/>
      <c r="B597" s="18"/>
      <c r="C597" s="18"/>
      <c r="D597" s="18"/>
      <c r="E597" s="18"/>
      <c r="F597" s="18"/>
      <c r="G597" s="18"/>
      <c r="H597" s="18"/>
      <c r="I597" s="19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2" customHeight="1" x14ac:dyDescent="0.2">
      <c r="A598" s="18"/>
      <c r="B598" s="18"/>
      <c r="C598" s="18"/>
      <c r="D598" s="18"/>
      <c r="E598" s="18"/>
      <c r="F598" s="18"/>
      <c r="G598" s="18"/>
      <c r="H598" s="18"/>
      <c r="I598" s="19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2" customHeight="1" x14ac:dyDescent="0.2">
      <c r="A599" s="18"/>
      <c r="B599" s="18"/>
      <c r="C599" s="18"/>
      <c r="D599" s="18"/>
      <c r="E599" s="18"/>
      <c r="F599" s="18"/>
      <c r="G599" s="18"/>
      <c r="H599" s="18"/>
      <c r="I599" s="19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2" customHeight="1" x14ac:dyDescent="0.2">
      <c r="A600" s="18"/>
      <c r="B600" s="18"/>
      <c r="C600" s="18"/>
      <c r="D600" s="18"/>
      <c r="E600" s="18"/>
      <c r="F600" s="18"/>
      <c r="G600" s="18"/>
      <c r="H600" s="18"/>
      <c r="I600" s="19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2" customHeight="1" x14ac:dyDescent="0.2">
      <c r="A601" s="18"/>
      <c r="B601" s="18"/>
      <c r="C601" s="18"/>
      <c r="D601" s="18"/>
      <c r="E601" s="18"/>
      <c r="F601" s="18"/>
      <c r="G601" s="18"/>
      <c r="H601" s="18"/>
      <c r="I601" s="19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2" customHeight="1" x14ac:dyDescent="0.2">
      <c r="A602" s="18"/>
      <c r="B602" s="18"/>
      <c r="C602" s="18"/>
      <c r="D602" s="18"/>
      <c r="E602" s="18"/>
      <c r="F602" s="18"/>
      <c r="G602" s="18"/>
      <c r="H602" s="18"/>
      <c r="I602" s="19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2" customHeight="1" x14ac:dyDescent="0.2">
      <c r="A603" s="18"/>
      <c r="B603" s="18"/>
      <c r="C603" s="18"/>
      <c r="D603" s="18"/>
      <c r="E603" s="18"/>
      <c r="F603" s="18"/>
      <c r="G603" s="18"/>
      <c r="H603" s="18"/>
      <c r="I603" s="19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2" customHeight="1" x14ac:dyDescent="0.2">
      <c r="A604" s="18"/>
      <c r="B604" s="18"/>
      <c r="C604" s="18"/>
      <c r="D604" s="18"/>
      <c r="E604" s="18"/>
      <c r="F604" s="18"/>
      <c r="G604" s="18"/>
      <c r="H604" s="18"/>
      <c r="I604" s="19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2" customHeight="1" x14ac:dyDescent="0.2">
      <c r="A605" s="18"/>
      <c r="B605" s="18"/>
      <c r="C605" s="18"/>
      <c r="D605" s="18"/>
      <c r="E605" s="18"/>
      <c r="F605" s="18"/>
      <c r="G605" s="18"/>
      <c r="H605" s="18"/>
      <c r="I605" s="19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2" customHeight="1" x14ac:dyDescent="0.2">
      <c r="A606" s="18"/>
      <c r="B606" s="18"/>
      <c r="C606" s="18"/>
      <c r="D606" s="18"/>
      <c r="E606" s="18"/>
      <c r="F606" s="18"/>
      <c r="G606" s="18"/>
      <c r="H606" s="18"/>
      <c r="I606" s="19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2" customHeight="1" x14ac:dyDescent="0.2">
      <c r="A607" s="18"/>
      <c r="B607" s="18"/>
      <c r="C607" s="18"/>
      <c r="D607" s="18"/>
      <c r="E607" s="18"/>
      <c r="F607" s="18"/>
      <c r="G607" s="18"/>
      <c r="H607" s="18"/>
      <c r="I607" s="19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2" customHeight="1" x14ac:dyDescent="0.2">
      <c r="A608" s="18"/>
      <c r="B608" s="18"/>
      <c r="C608" s="18"/>
      <c r="D608" s="18"/>
      <c r="E608" s="18"/>
      <c r="F608" s="18"/>
      <c r="G608" s="18"/>
      <c r="H608" s="18"/>
      <c r="I608" s="19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2" customHeight="1" x14ac:dyDescent="0.2">
      <c r="A609" s="18"/>
      <c r="B609" s="18"/>
      <c r="C609" s="18"/>
      <c r="D609" s="18"/>
      <c r="E609" s="18"/>
      <c r="F609" s="18"/>
      <c r="G609" s="18"/>
      <c r="H609" s="18"/>
      <c r="I609" s="19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2" customHeight="1" x14ac:dyDescent="0.2">
      <c r="A610" s="18"/>
      <c r="B610" s="18"/>
      <c r="C610" s="18"/>
      <c r="D610" s="18"/>
      <c r="E610" s="18"/>
      <c r="F610" s="18"/>
      <c r="G610" s="18"/>
      <c r="H610" s="18"/>
      <c r="I610" s="19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2" customHeight="1" x14ac:dyDescent="0.2">
      <c r="A611" s="18"/>
      <c r="B611" s="18"/>
      <c r="C611" s="18"/>
      <c r="D611" s="18"/>
      <c r="E611" s="18"/>
      <c r="F611" s="18"/>
      <c r="G611" s="18"/>
      <c r="H611" s="18"/>
      <c r="I611" s="19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2" customHeight="1" x14ac:dyDescent="0.2">
      <c r="A612" s="18"/>
      <c r="B612" s="18"/>
      <c r="C612" s="18"/>
      <c r="D612" s="18"/>
      <c r="E612" s="18"/>
      <c r="F612" s="18"/>
      <c r="G612" s="18"/>
      <c r="H612" s="18"/>
      <c r="I612" s="19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2" customHeight="1" x14ac:dyDescent="0.2">
      <c r="A613" s="18"/>
      <c r="B613" s="18"/>
      <c r="C613" s="18"/>
      <c r="D613" s="18"/>
      <c r="E613" s="18"/>
      <c r="F613" s="18"/>
      <c r="G613" s="18"/>
      <c r="H613" s="18"/>
      <c r="I613" s="19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2" customHeight="1" x14ac:dyDescent="0.2">
      <c r="A614" s="18"/>
      <c r="B614" s="18"/>
      <c r="C614" s="18"/>
      <c r="D614" s="18"/>
      <c r="E614" s="18"/>
      <c r="F614" s="18"/>
      <c r="G614" s="18"/>
      <c r="H614" s="18"/>
      <c r="I614" s="19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2" customHeight="1" x14ac:dyDescent="0.2">
      <c r="A615" s="18"/>
      <c r="B615" s="18"/>
      <c r="C615" s="18"/>
      <c r="D615" s="18"/>
      <c r="E615" s="18"/>
      <c r="F615" s="18"/>
      <c r="G615" s="18"/>
      <c r="H615" s="18"/>
      <c r="I615" s="19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2" customHeight="1" x14ac:dyDescent="0.2">
      <c r="A616" s="18"/>
      <c r="B616" s="18"/>
      <c r="C616" s="18"/>
      <c r="D616" s="18"/>
      <c r="E616" s="18"/>
      <c r="F616" s="18"/>
      <c r="G616" s="18"/>
      <c r="H616" s="18"/>
      <c r="I616" s="19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2" customHeight="1" x14ac:dyDescent="0.2">
      <c r="A617" s="18"/>
      <c r="B617" s="18"/>
      <c r="C617" s="18"/>
      <c r="D617" s="18"/>
      <c r="E617" s="18"/>
      <c r="F617" s="18"/>
      <c r="G617" s="18"/>
      <c r="H617" s="18"/>
      <c r="I617" s="19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2" customHeight="1" x14ac:dyDescent="0.2">
      <c r="A618" s="18"/>
      <c r="B618" s="18"/>
      <c r="C618" s="18"/>
      <c r="D618" s="18"/>
      <c r="E618" s="18"/>
      <c r="F618" s="18"/>
      <c r="G618" s="18"/>
      <c r="H618" s="18"/>
      <c r="I618" s="19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2" customHeight="1" x14ac:dyDescent="0.2">
      <c r="A619" s="18"/>
      <c r="B619" s="18"/>
      <c r="C619" s="18"/>
      <c r="D619" s="18"/>
      <c r="E619" s="18"/>
      <c r="F619" s="18"/>
      <c r="G619" s="18"/>
      <c r="H619" s="18"/>
      <c r="I619" s="19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2" customHeight="1" x14ac:dyDescent="0.2">
      <c r="A620" s="18"/>
      <c r="B620" s="18"/>
      <c r="C620" s="18"/>
      <c r="D620" s="18"/>
      <c r="E620" s="18"/>
      <c r="F620" s="18"/>
      <c r="G620" s="18"/>
      <c r="H620" s="18"/>
      <c r="I620" s="19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2" customHeight="1" x14ac:dyDescent="0.2">
      <c r="A621" s="18"/>
      <c r="B621" s="18"/>
      <c r="C621" s="18"/>
      <c r="D621" s="18"/>
      <c r="E621" s="18"/>
      <c r="F621" s="18"/>
      <c r="G621" s="18"/>
      <c r="H621" s="18"/>
      <c r="I621" s="19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2" customHeight="1" x14ac:dyDescent="0.2">
      <c r="A622" s="18"/>
      <c r="B622" s="18"/>
      <c r="C622" s="18"/>
      <c r="D622" s="18"/>
      <c r="E622" s="18"/>
      <c r="F622" s="18"/>
      <c r="G622" s="18"/>
      <c r="H622" s="18"/>
      <c r="I622" s="19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2" customHeight="1" x14ac:dyDescent="0.2">
      <c r="A623" s="18"/>
      <c r="B623" s="18"/>
      <c r="C623" s="18"/>
      <c r="D623" s="18"/>
      <c r="E623" s="18"/>
      <c r="F623" s="18"/>
      <c r="G623" s="18"/>
      <c r="H623" s="18"/>
      <c r="I623" s="19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2" customHeight="1" x14ac:dyDescent="0.2">
      <c r="A624" s="18"/>
      <c r="B624" s="18"/>
      <c r="C624" s="18"/>
      <c r="D624" s="18"/>
      <c r="E624" s="18"/>
      <c r="F624" s="18"/>
      <c r="G624" s="18"/>
      <c r="H624" s="18"/>
      <c r="I624" s="19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2" customHeight="1" x14ac:dyDescent="0.2">
      <c r="A625" s="18"/>
      <c r="B625" s="18"/>
      <c r="C625" s="18"/>
      <c r="D625" s="18"/>
      <c r="E625" s="18"/>
      <c r="F625" s="18"/>
      <c r="G625" s="18"/>
      <c r="H625" s="18"/>
      <c r="I625" s="19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2" customHeight="1" x14ac:dyDescent="0.2">
      <c r="A626" s="18"/>
      <c r="B626" s="18"/>
      <c r="C626" s="18"/>
      <c r="D626" s="18"/>
      <c r="E626" s="18"/>
      <c r="F626" s="18"/>
      <c r="G626" s="18"/>
      <c r="H626" s="18"/>
      <c r="I626" s="19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2" customHeight="1" x14ac:dyDescent="0.2">
      <c r="A627" s="18"/>
      <c r="B627" s="18"/>
      <c r="C627" s="18"/>
      <c r="D627" s="18"/>
      <c r="E627" s="18"/>
      <c r="F627" s="18"/>
      <c r="G627" s="18"/>
      <c r="H627" s="18"/>
      <c r="I627" s="19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2" customHeight="1" x14ac:dyDescent="0.2">
      <c r="A628" s="18"/>
      <c r="B628" s="18"/>
      <c r="C628" s="18"/>
      <c r="D628" s="18"/>
      <c r="E628" s="18"/>
      <c r="F628" s="18"/>
      <c r="G628" s="18"/>
      <c r="H628" s="18"/>
      <c r="I628" s="19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2" customHeight="1" x14ac:dyDescent="0.2">
      <c r="A629" s="18"/>
      <c r="B629" s="18"/>
      <c r="C629" s="18"/>
      <c r="D629" s="18"/>
      <c r="E629" s="18"/>
      <c r="F629" s="18"/>
      <c r="G629" s="18"/>
      <c r="H629" s="18"/>
      <c r="I629" s="19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2" customHeight="1" x14ac:dyDescent="0.2">
      <c r="A630" s="18"/>
      <c r="B630" s="18"/>
      <c r="C630" s="18"/>
      <c r="D630" s="18"/>
      <c r="E630" s="18"/>
      <c r="F630" s="18"/>
      <c r="G630" s="18"/>
      <c r="H630" s="18"/>
      <c r="I630" s="19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2" customHeight="1" x14ac:dyDescent="0.2">
      <c r="A631" s="18"/>
      <c r="B631" s="18"/>
      <c r="C631" s="18"/>
      <c r="D631" s="18"/>
      <c r="E631" s="18"/>
      <c r="F631" s="18"/>
      <c r="G631" s="18"/>
      <c r="H631" s="18"/>
      <c r="I631" s="19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2" customHeight="1" x14ac:dyDescent="0.2">
      <c r="A632" s="18"/>
      <c r="B632" s="18"/>
      <c r="C632" s="18"/>
      <c r="D632" s="18"/>
      <c r="E632" s="18"/>
      <c r="F632" s="18"/>
      <c r="G632" s="18"/>
      <c r="H632" s="18"/>
      <c r="I632" s="19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2" customHeight="1" x14ac:dyDescent="0.2">
      <c r="A633" s="18"/>
      <c r="B633" s="18"/>
      <c r="C633" s="18"/>
      <c r="D633" s="18"/>
      <c r="E633" s="18"/>
      <c r="F633" s="18"/>
      <c r="G633" s="18"/>
      <c r="H633" s="18"/>
      <c r="I633" s="19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2" customHeight="1" x14ac:dyDescent="0.2">
      <c r="A634" s="18"/>
      <c r="B634" s="18"/>
      <c r="C634" s="18"/>
      <c r="D634" s="18"/>
      <c r="E634" s="18"/>
      <c r="F634" s="18"/>
      <c r="G634" s="18"/>
      <c r="H634" s="18"/>
      <c r="I634" s="19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2" customHeight="1" x14ac:dyDescent="0.2">
      <c r="A635" s="18"/>
      <c r="B635" s="18"/>
      <c r="C635" s="18"/>
      <c r="D635" s="18"/>
      <c r="E635" s="18"/>
      <c r="F635" s="18"/>
      <c r="G635" s="18"/>
      <c r="H635" s="18"/>
      <c r="I635" s="19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2" customHeight="1" x14ac:dyDescent="0.2">
      <c r="A636" s="18"/>
      <c r="B636" s="18"/>
      <c r="C636" s="18"/>
      <c r="D636" s="18"/>
      <c r="E636" s="18"/>
      <c r="F636" s="18"/>
      <c r="G636" s="18"/>
      <c r="H636" s="18"/>
      <c r="I636" s="19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2" customHeight="1" x14ac:dyDescent="0.2">
      <c r="A637" s="18"/>
      <c r="B637" s="18"/>
      <c r="C637" s="18"/>
      <c r="D637" s="18"/>
      <c r="E637" s="18"/>
      <c r="F637" s="18"/>
      <c r="G637" s="18"/>
      <c r="H637" s="18"/>
      <c r="I637" s="19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2" customHeight="1" x14ac:dyDescent="0.2">
      <c r="A638" s="18"/>
      <c r="B638" s="18"/>
      <c r="C638" s="18"/>
      <c r="D638" s="18"/>
      <c r="E638" s="18"/>
      <c r="F638" s="18"/>
      <c r="G638" s="18"/>
      <c r="H638" s="18"/>
      <c r="I638" s="19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2" customHeight="1" x14ac:dyDescent="0.2">
      <c r="A639" s="18"/>
      <c r="B639" s="18"/>
      <c r="C639" s="18"/>
      <c r="D639" s="18"/>
      <c r="E639" s="18"/>
      <c r="F639" s="18"/>
      <c r="G639" s="18"/>
      <c r="H639" s="18"/>
      <c r="I639" s="19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2" customHeight="1" x14ac:dyDescent="0.2">
      <c r="A640" s="18"/>
      <c r="B640" s="18"/>
      <c r="C640" s="18"/>
      <c r="D640" s="18"/>
      <c r="E640" s="18"/>
      <c r="F640" s="18"/>
      <c r="G640" s="18"/>
      <c r="H640" s="18"/>
      <c r="I640" s="19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2" customHeight="1" x14ac:dyDescent="0.2">
      <c r="A641" s="18"/>
      <c r="B641" s="18"/>
      <c r="C641" s="18"/>
      <c r="D641" s="18"/>
      <c r="E641" s="18"/>
      <c r="F641" s="18"/>
      <c r="G641" s="18"/>
      <c r="H641" s="18"/>
      <c r="I641" s="19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2" customHeight="1" x14ac:dyDescent="0.2">
      <c r="A642" s="18"/>
      <c r="B642" s="18"/>
      <c r="C642" s="18"/>
      <c r="D642" s="18"/>
      <c r="E642" s="18"/>
      <c r="F642" s="18"/>
      <c r="G642" s="18"/>
      <c r="H642" s="18"/>
      <c r="I642" s="19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2" customHeight="1" x14ac:dyDescent="0.2">
      <c r="A643" s="18"/>
      <c r="B643" s="18"/>
      <c r="C643" s="18"/>
      <c r="D643" s="18"/>
      <c r="E643" s="18"/>
      <c r="F643" s="18"/>
      <c r="G643" s="18"/>
      <c r="H643" s="18"/>
      <c r="I643" s="19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2" customHeight="1" x14ac:dyDescent="0.2">
      <c r="A644" s="18"/>
      <c r="B644" s="18"/>
      <c r="C644" s="18"/>
      <c r="D644" s="18"/>
      <c r="E644" s="18"/>
      <c r="F644" s="18"/>
      <c r="G644" s="18"/>
      <c r="H644" s="18"/>
      <c r="I644" s="19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2" customHeight="1" x14ac:dyDescent="0.2">
      <c r="A645" s="18"/>
      <c r="B645" s="18"/>
      <c r="C645" s="18"/>
      <c r="D645" s="18"/>
      <c r="E645" s="18"/>
      <c r="F645" s="18"/>
      <c r="G645" s="18"/>
      <c r="H645" s="18"/>
      <c r="I645" s="19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2" customHeight="1" x14ac:dyDescent="0.2">
      <c r="A646" s="18"/>
      <c r="B646" s="18"/>
      <c r="C646" s="18"/>
      <c r="D646" s="18"/>
      <c r="E646" s="18"/>
      <c r="F646" s="18"/>
      <c r="G646" s="18"/>
      <c r="H646" s="18"/>
      <c r="I646" s="19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2" customHeight="1" x14ac:dyDescent="0.2">
      <c r="A647" s="18"/>
      <c r="B647" s="18"/>
      <c r="C647" s="18"/>
      <c r="D647" s="18"/>
      <c r="E647" s="18"/>
      <c r="F647" s="18"/>
      <c r="G647" s="18"/>
      <c r="H647" s="18"/>
      <c r="I647" s="19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2" customHeight="1" x14ac:dyDescent="0.2">
      <c r="A648" s="18"/>
      <c r="B648" s="18"/>
      <c r="C648" s="18"/>
      <c r="D648" s="18"/>
      <c r="E648" s="18"/>
      <c r="F648" s="18"/>
      <c r="G648" s="18"/>
      <c r="H648" s="18"/>
      <c r="I648" s="19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2" customHeight="1" x14ac:dyDescent="0.2">
      <c r="A649" s="18"/>
      <c r="B649" s="18"/>
      <c r="C649" s="18"/>
      <c r="D649" s="18"/>
      <c r="E649" s="18"/>
      <c r="F649" s="18"/>
      <c r="G649" s="18"/>
      <c r="H649" s="18"/>
      <c r="I649" s="19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2" customHeight="1" x14ac:dyDescent="0.2">
      <c r="A650" s="18"/>
      <c r="B650" s="18"/>
      <c r="C650" s="18"/>
      <c r="D650" s="18"/>
      <c r="E650" s="18"/>
      <c r="F650" s="18"/>
      <c r="G650" s="18"/>
      <c r="H650" s="18"/>
      <c r="I650" s="19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2" customHeight="1" x14ac:dyDescent="0.2">
      <c r="A651" s="18"/>
      <c r="B651" s="18"/>
      <c r="C651" s="18"/>
      <c r="D651" s="18"/>
      <c r="E651" s="18"/>
      <c r="F651" s="18"/>
      <c r="G651" s="18"/>
      <c r="H651" s="18"/>
      <c r="I651" s="19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2" customHeight="1" x14ac:dyDescent="0.2">
      <c r="A652" s="18"/>
      <c r="B652" s="18"/>
      <c r="C652" s="18"/>
      <c r="D652" s="18"/>
      <c r="E652" s="18"/>
      <c r="F652" s="18"/>
      <c r="G652" s="18"/>
      <c r="H652" s="18"/>
      <c r="I652" s="19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2" customHeight="1" x14ac:dyDescent="0.2">
      <c r="A653" s="18"/>
      <c r="B653" s="18"/>
      <c r="C653" s="18"/>
      <c r="D653" s="18"/>
      <c r="E653" s="18"/>
      <c r="F653" s="18"/>
      <c r="G653" s="18"/>
      <c r="H653" s="18"/>
      <c r="I653" s="19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2" customHeight="1" x14ac:dyDescent="0.2">
      <c r="A654" s="18"/>
      <c r="B654" s="18"/>
      <c r="C654" s="18"/>
      <c r="D654" s="18"/>
      <c r="E654" s="18"/>
      <c r="F654" s="18"/>
      <c r="G654" s="18"/>
      <c r="H654" s="18"/>
      <c r="I654" s="19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2" customHeight="1" x14ac:dyDescent="0.2">
      <c r="A655" s="18"/>
      <c r="B655" s="18"/>
      <c r="C655" s="18"/>
      <c r="D655" s="18"/>
      <c r="E655" s="18"/>
      <c r="F655" s="18"/>
      <c r="G655" s="18"/>
      <c r="H655" s="18"/>
      <c r="I655" s="19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2" customHeight="1" x14ac:dyDescent="0.2">
      <c r="A656" s="18"/>
      <c r="B656" s="18"/>
      <c r="C656" s="18"/>
      <c r="D656" s="18"/>
      <c r="E656" s="18"/>
      <c r="F656" s="18"/>
      <c r="G656" s="18"/>
      <c r="H656" s="18"/>
      <c r="I656" s="19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2" customHeight="1" x14ac:dyDescent="0.2">
      <c r="A657" s="18"/>
      <c r="B657" s="18"/>
      <c r="C657" s="18"/>
      <c r="D657" s="18"/>
      <c r="E657" s="18"/>
      <c r="F657" s="18"/>
      <c r="G657" s="18"/>
      <c r="H657" s="18"/>
      <c r="I657" s="19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2" customHeight="1" x14ac:dyDescent="0.2">
      <c r="A658" s="18"/>
      <c r="B658" s="18"/>
      <c r="C658" s="18"/>
      <c r="D658" s="18"/>
      <c r="E658" s="18"/>
      <c r="F658" s="18"/>
      <c r="G658" s="18"/>
      <c r="H658" s="18"/>
      <c r="I658" s="19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2" customHeight="1" x14ac:dyDescent="0.2">
      <c r="A659" s="18"/>
      <c r="B659" s="18"/>
      <c r="C659" s="18"/>
      <c r="D659" s="18"/>
      <c r="E659" s="18"/>
      <c r="F659" s="18"/>
      <c r="G659" s="18"/>
      <c r="H659" s="18"/>
      <c r="I659" s="19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2" customHeight="1" x14ac:dyDescent="0.2">
      <c r="A660" s="18"/>
      <c r="B660" s="18"/>
      <c r="C660" s="18"/>
      <c r="D660" s="18"/>
      <c r="E660" s="18"/>
      <c r="F660" s="18"/>
      <c r="G660" s="18"/>
      <c r="H660" s="18"/>
      <c r="I660" s="19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2" customHeight="1" x14ac:dyDescent="0.2">
      <c r="A661" s="18"/>
      <c r="B661" s="18"/>
      <c r="C661" s="18"/>
      <c r="D661" s="18"/>
      <c r="E661" s="18"/>
      <c r="F661" s="18"/>
      <c r="G661" s="18"/>
      <c r="H661" s="18"/>
      <c r="I661" s="19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2" customHeight="1" x14ac:dyDescent="0.2">
      <c r="A662" s="18"/>
      <c r="B662" s="18"/>
      <c r="C662" s="18"/>
      <c r="D662" s="18"/>
      <c r="E662" s="18"/>
      <c r="F662" s="18"/>
      <c r="G662" s="18"/>
      <c r="H662" s="18"/>
      <c r="I662" s="19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2" customHeight="1" x14ac:dyDescent="0.2">
      <c r="A663" s="18"/>
      <c r="B663" s="18"/>
      <c r="C663" s="18"/>
      <c r="D663" s="18"/>
      <c r="E663" s="18"/>
      <c r="F663" s="18"/>
      <c r="G663" s="18"/>
      <c r="H663" s="18"/>
      <c r="I663" s="19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2" customHeight="1" x14ac:dyDescent="0.2">
      <c r="A664" s="18"/>
      <c r="B664" s="18"/>
      <c r="C664" s="18"/>
      <c r="D664" s="18"/>
      <c r="E664" s="18"/>
      <c r="F664" s="18"/>
      <c r="G664" s="18"/>
      <c r="H664" s="18"/>
      <c r="I664" s="19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2" customHeight="1" x14ac:dyDescent="0.2">
      <c r="A665" s="18"/>
      <c r="B665" s="18"/>
      <c r="C665" s="18"/>
      <c r="D665" s="18"/>
      <c r="E665" s="18"/>
      <c r="F665" s="18"/>
      <c r="G665" s="18"/>
      <c r="H665" s="18"/>
      <c r="I665" s="19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2" customHeight="1" x14ac:dyDescent="0.2">
      <c r="A666" s="18"/>
      <c r="B666" s="18"/>
      <c r="C666" s="18"/>
      <c r="D666" s="18"/>
      <c r="E666" s="18"/>
      <c r="F666" s="18"/>
      <c r="G666" s="18"/>
      <c r="H666" s="18"/>
      <c r="I666" s="19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2" customHeight="1" x14ac:dyDescent="0.2">
      <c r="A667" s="18"/>
      <c r="B667" s="18"/>
      <c r="C667" s="18"/>
      <c r="D667" s="18"/>
      <c r="E667" s="18"/>
      <c r="F667" s="18"/>
      <c r="G667" s="18"/>
      <c r="H667" s="18"/>
      <c r="I667" s="19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2" customHeight="1" x14ac:dyDescent="0.2">
      <c r="A668" s="18"/>
      <c r="B668" s="18"/>
      <c r="C668" s="18"/>
      <c r="D668" s="18"/>
      <c r="E668" s="18"/>
      <c r="F668" s="18"/>
      <c r="G668" s="18"/>
      <c r="H668" s="18"/>
      <c r="I668" s="19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2" customHeight="1" x14ac:dyDescent="0.2">
      <c r="A669" s="18"/>
      <c r="B669" s="18"/>
      <c r="C669" s="18"/>
      <c r="D669" s="18"/>
      <c r="E669" s="18"/>
      <c r="F669" s="18"/>
      <c r="G669" s="18"/>
      <c r="H669" s="18"/>
      <c r="I669" s="19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2" customHeight="1" x14ac:dyDescent="0.2">
      <c r="A670" s="18"/>
      <c r="B670" s="18"/>
      <c r="C670" s="18"/>
      <c r="D670" s="18"/>
      <c r="E670" s="18"/>
      <c r="F670" s="18"/>
      <c r="G670" s="18"/>
      <c r="H670" s="18"/>
      <c r="I670" s="19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2" customHeight="1" x14ac:dyDescent="0.2">
      <c r="A671" s="18"/>
      <c r="B671" s="18"/>
      <c r="C671" s="18"/>
      <c r="D671" s="18"/>
      <c r="E671" s="18"/>
      <c r="F671" s="18"/>
      <c r="G671" s="18"/>
      <c r="H671" s="18"/>
      <c r="I671" s="19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2" customHeight="1" x14ac:dyDescent="0.2">
      <c r="A672" s="18"/>
      <c r="B672" s="18"/>
      <c r="C672" s="18"/>
      <c r="D672" s="18"/>
      <c r="E672" s="18"/>
      <c r="F672" s="18"/>
      <c r="G672" s="18"/>
      <c r="H672" s="18"/>
      <c r="I672" s="19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2" customHeight="1" x14ac:dyDescent="0.2">
      <c r="A673" s="18"/>
      <c r="B673" s="18"/>
      <c r="C673" s="18"/>
      <c r="D673" s="18"/>
      <c r="E673" s="18"/>
      <c r="F673" s="18"/>
      <c r="G673" s="18"/>
      <c r="H673" s="18"/>
      <c r="I673" s="19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2" customHeight="1" x14ac:dyDescent="0.2">
      <c r="A674" s="18"/>
      <c r="B674" s="18"/>
      <c r="C674" s="18"/>
      <c r="D674" s="18"/>
      <c r="E674" s="18"/>
      <c r="F674" s="18"/>
      <c r="G674" s="18"/>
      <c r="H674" s="18"/>
      <c r="I674" s="19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2" customHeight="1" x14ac:dyDescent="0.2">
      <c r="A675" s="18"/>
      <c r="B675" s="18"/>
      <c r="C675" s="18"/>
      <c r="D675" s="18"/>
      <c r="E675" s="18"/>
      <c r="F675" s="18"/>
      <c r="G675" s="18"/>
      <c r="H675" s="18"/>
      <c r="I675" s="19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2" customHeight="1" x14ac:dyDescent="0.2">
      <c r="A676" s="18"/>
      <c r="B676" s="18"/>
      <c r="C676" s="18"/>
      <c r="D676" s="18"/>
      <c r="E676" s="18"/>
      <c r="F676" s="18"/>
      <c r="G676" s="18"/>
      <c r="H676" s="18"/>
      <c r="I676" s="19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2" customHeight="1" x14ac:dyDescent="0.2">
      <c r="A677" s="18"/>
      <c r="B677" s="18"/>
      <c r="C677" s="18"/>
      <c r="D677" s="18"/>
      <c r="E677" s="18"/>
      <c r="F677" s="18"/>
      <c r="G677" s="18"/>
      <c r="H677" s="18"/>
      <c r="I677" s="19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2" customHeight="1" x14ac:dyDescent="0.2">
      <c r="A678" s="18"/>
      <c r="B678" s="18"/>
      <c r="C678" s="18"/>
      <c r="D678" s="18"/>
      <c r="E678" s="18"/>
      <c r="F678" s="18"/>
      <c r="G678" s="18"/>
      <c r="H678" s="18"/>
      <c r="I678" s="19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2" customHeight="1" x14ac:dyDescent="0.2">
      <c r="A679" s="18"/>
      <c r="B679" s="18"/>
      <c r="C679" s="18"/>
      <c r="D679" s="18"/>
      <c r="E679" s="18"/>
      <c r="F679" s="18"/>
      <c r="G679" s="18"/>
      <c r="H679" s="18"/>
      <c r="I679" s="19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2" customHeight="1" x14ac:dyDescent="0.2">
      <c r="A680" s="18"/>
      <c r="B680" s="18"/>
      <c r="C680" s="18"/>
      <c r="D680" s="18"/>
      <c r="E680" s="18"/>
      <c r="F680" s="18"/>
      <c r="G680" s="18"/>
      <c r="H680" s="18"/>
      <c r="I680" s="19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2" customHeight="1" x14ac:dyDescent="0.2">
      <c r="A681" s="18"/>
      <c r="B681" s="18"/>
      <c r="C681" s="18"/>
      <c r="D681" s="18"/>
      <c r="E681" s="18"/>
      <c r="F681" s="18"/>
      <c r="G681" s="18"/>
      <c r="H681" s="18"/>
      <c r="I681" s="19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2" customHeight="1" x14ac:dyDescent="0.2">
      <c r="A682" s="18"/>
      <c r="B682" s="18"/>
      <c r="C682" s="18"/>
      <c r="D682" s="18"/>
      <c r="E682" s="18"/>
      <c r="F682" s="18"/>
      <c r="G682" s="18"/>
      <c r="H682" s="18"/>
      <c r="I682" s="19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2" customHeight="1" x14ac:dyDescent="0.2">
      <c r="A683" s="18"/>
      <c r="B683" s="18"/>
      <c r="C683" s="18"/>
      <c r="D683" s="18"/>
      <c r="E683" s="18"/>
      <c r="F683" s="18"/>
      <c r="G683" s="18"/>
      <c r="H683" s="18"/>
      <c r="I683" s="19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2" customHeight="1" x14ac:dyDescent="0.2">
      <c r="A684" s="18"/>
      <c r="B684" s="18"/>
      <c r="C684" s="18"/>
      <c r="D684" s="18"/>
      <c r="E684" s="18"/>
      <c r="F684" s="18"/>
      <c r="G684" s="18"/>
      <c r="H684" s="18"/>
      <c r="I684" s="19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2" customHeight="1" x14ac:dyDescent="0.2">
      <c r="A685" s="18"/>
      <c r="B685" s="18"/>
      <c r="C685" s="18"/>
      <c r="D685" s="18"/>
      <c r="E685" s="18"/>
      <c r="F685" s="18"/>
      <c r="G685" s="18"/>
      <c r="H685" s="18"/>
      <c r="I685" s="19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2" customHeight="1" x14ac:dyDescent="0.2">
      <c r="A686" s="18"/>
      <c r="B686" s="18"/>
      <c r="C686" s="18"/>
      <c r="D686" s="18"/>
      <c r="E686" s="18"/>
      <c r="F686" s="18"/>
      <c r="G686" s="18"/>
      <c r="H686" s="18"/>
      <c r="I686" s="19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2" customHeight="1" x14ac:dyDescent="0.2">
      <c r="A687" s="18"/>
      <c r="B687" s="18"/>
      <c r="C687" s="18"/>
      <c r="D687" s="18"/>
      <c r="E687" s="18"/>
      <c r="F687" s="18"/>
      <c r="G687" s="18"/>
      <c r="H687" s="18"/>
      <c r="I687" s="19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2" customHeight="1" x14ac:dyDescent="0.2">
      <c r="A688" s="18"/>
      <c r="B688" s="18"/>
      <c r="C688" s="18"/>
      <c r="D688" s="18"/>
      <c r="E688" s="18"/>
      <c r="F688" s="18"/>
      <c r="G688" s="18"/>
      <c r="H688" s="18"/>
      <c r="I688" s="19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2" customHeight="1" x14ac:dyDescent="0.2">
      <c r="A689" s="18"/>
      <c r="B689" s="18"/>
      <c r="C689" s="18"/>
      <c r="D689" s="18"/>
      <c r="E689" s="18"/>
      <c r="F689" s="18"/>
      <c r="G689" s="18"/>
      <c r="H689" s="18"/>
      <c r="I689" s="19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2" customHeight="1" x14ac:dyDescent="0.2">
      <c r="A690" s="18"/>
      <c r="B690" s="18"/>
      <c r="C690" s="18"/>
      <c r="D690" s="18"/>
      <c r="E690" s="18"/>
      <c r="F690" s="18"/>
      <c r="G690" s="18"/>
      <c r="H690" s="18"/>
      <c r="I690" s="19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2" customHeight="1" x14ac:dyDescent="0.2">
      <c r="A691" s="18"/>
      <c r="B691" s="18"/>
      <c r="C691" s="18"/>
      <c r="D691" s="18"/>
      <c r="E691" s="18"/>
      <c r="F691" s="18"/>
      <c r="G691" s="18"/>
      <c r="H691" s="18"/>
      <c r="I691" s="19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2" customHeight="1" x14ac:dyDescent="0.2">
      <c r="A692" s="18"/>
      <c r="B692" s="18"/>
      <c r="C692" s="18"/>
      <c r="D692" s="18"/>
      <c r="E692" s="18"/>
      <c r="F692" s="18"/>
      <c r="G692" s="18"/>
      <c r="H692" s="18"/>
      <c r="I692" s="19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2" customHeight="1" x14ac:dyDescent="0.2">
      <c r="A693" s="18"/>
      <c r="B693" s="18"/>
      <c r="C693" s="18"/>
      <c r="D693" s="18"/>
      <c r="E693" s="18"/>
      <c r="F693" s="18"/>
      <c r="G693" s="18"/>
      <c r="H693" s="18"/>
      <c r="I693" s="19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2" customHeight="1" x14ac:dyDescent="0.2">
      <c r="A694" s="18"/>
      <c r="B694" s="18"/>
      <c r="C694" s="18"/>
      <c r="D694" s="18"/>
      <c r="E694" s="18"/>
      <c r="F694" s="18"/>
      <c r="G694" s="18"/>
      <c r="H694" s="18"/>
      <c r="I694" s="19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2" customHeight="1" x14ac:dyDescent="0.2">
      <c r="A695" s="18"/>
      <c r="B695" s="18"/>
      <c r="C695" s="18"/>
      <c r="D695" s="18"/>
      <c r="E695" s="18"/>
      <c r="F695" s="18"/>
      <c r="G695" s="18"/>
      <c r="H695" s="18"/>
      <c r="I695" s="19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2" customHeight="1" x14ac:dyDescent="0.2">
      <c r="A696" s="18"/>
      <c r="B696" s="18"/>
      <c r="C696" s="18"/>
      <c r="D696" s="18"/>
      <c r="E696" s="18"/>
      <c r="F696" s="18"/>
      <c r="G696" s="18"/>
      <c r="H696" s="18"/>
      <c r="I696" s="19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2" customHeight="1" x14ac:dyDescent="0.2">
      <c r="A697" s="18"/>
      <c r="B697" s="18"/>
      <c r="C697" s="18"/>
      <c r="D697" s="18"/>
      <c r="E697" s="18"/>
      <c r="F697" s="18"/>
      <c r="G697" s="18"/>
      <c r="H697" s="18"/>
      <c r="I697" s="19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2" customHeight="1" x14ac:dyDescent="0.2">
      <c r="A698" s="18"/>
      <c r="B698" s="18"/>
      <c r="C698" s="18"/>
      <c r="D698" s="18"/>
      <c r="E698" s="18"/>
      <c r="F698" s="18"/>
      <c r="G698" s="18"/>
      <c r="H698" s="18"/>
      <c r="I698" s="19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2" customHeight="1" x14ac:dyDescent="0.2">
      <c r="A699" s="18"/>
      <c r="B699" s="18"/>
      <c r="C699" s="18"/>
      <c r="D699" s="18"/>
      <c r="E699" s="18"/>
      <c r="F699" s="18"/>
      <c r="G699" s="18"/>
      <c r="H699" s="18"/>
      <c r="I699" s="19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2" customHeight="1" x14ac:dyDescent="0.2">
      <c r="A700" s="18"/>
      <c r="B700" s="18"/>
      <c r="C700" s="18"/>
      <c r="D700" s="18"/>
      <c r="E700" s="18"/>
      <c r="F700" s="18"/>
      <c r="G700" s="18"/>
      <c r="H700" s="18"/>
      <c r="I700" s="19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2" customHeight="1" x14ac:dyDescent="0.2">
      <c r="A701" s="18"/>
      <c r="B701" s="18"/>
      <c r="C701" s="18"/>
      <c r="D701" s="18"/>
      <c r="E701" s="18"/>
      <c r="F701" s="18"/>
      <c r="G701" s="18"/>
      <c r="H701" s="18"/>
      <c r="I701" s="19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2" customHeight="1" x14ac:dyDescent="0.2">
      <c r="A702" s="18"/>
      <c r="B702" s="18"/>
      <c r="C702" s="18"/>
      <c r="D702" s="18"/>
      <c r="E702" s="18"/>
      <c r="F702" s="18"/>
      <c r="G702" s="18"/>
      <c r="H702" s="18"/>
      <c r="I702" s="19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2" customHeight="1" x14ac:dyDescent="0.2">
      <c r="A703" s="18"/>
      <c r="B703" s="18"/>
      <c r="C703" s="18"/>
      <c r="D703" s="18"/>
      <c r="E703" s="18"/>
      <c r="F703" s="18"/>
      <c r="G703" s="18"/>
      <c r="H703" s="18"/>
      <c r="I703" s="19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2" customHeight="1" x14ac:dyDescent="0.2">
      <c r="A704" s="18"/>
      <c r="B704" s="18"/>
      <c r="C704" s="18"/>
      <c r="D704" s="18"/>
      <c r="E704" s="18"/>
      <c r="F704" s="18"/>
      <c r="G704" s="18"/>
      <c r="H704" s="18"/>
      <c r="I704" s="19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2" customHeight="1" x14ac:dyDescent="0.2">
      <c r="A705" s="18"/>
      <c r="B705" s="18"/>
      <c r="C705" s="18"/>
      <c r="D705" s="18"/>
      <c r="E705" s="18"/>
      <c r="F705" s="18"/>
      <c r="G705" s="18"/>
      <c r="H705" s="18"/>
      <c r="I705" s="19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2" customHeight="1" x14ac:dyDescent="0.2">
      <c r="A706" s="18"/>
      <c r="B706" s="18"/>
      <c r="C706" s="18"/>
      <c r="D706" s="18"/>
      <c r="E706" s="18"/>
      <c r="F706" s="18"/>
      <c r="G706" s="18"/>
      <c r="H706" s="18"/>
      <c r="I706" s="19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2" customHeight="1" x14ac:dyDescent="0.2">
      <c r="A707" s="18"/>
      <c r="B707" s="18"/>
      <c r="C707" s="18"/>
      <c r="D707" s="18"/>
      <c r="E707" s="18"/>
      <c r="F707" s="18"/>
      <c r="G707" s="18"/>
      <c r="H707" s="18"/>
      <c r="I707" s="19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2" customHeight="1" x14ac:dyDescent="0.2">
      <c r="A708" s="18"/>
      <c r="B708" s="18"/>
      <c r="C708" s="18"/>
      <c r="D708" s="18"/>
      <c r="E708" s="18"/>
      <c r="F708" s="18"/>
      <c r="G708" s="18"/>
      <c r="H708" s="18"/>
      <c r="I708" s="19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2" customHeight="1" x14ac:dyDescent="0.2">
      <c r="A709" s="18"/>
      <c r="B709" s="18"/>
      <c r="C709" s="18"/>
      <c r="D709" s="18"/>
      <c r="E709" s="18"/>
      <c r="F709" s="18"/>
      <c r="G709" s="18"/>
      <c r="H709" s="18"/>
      <c r="I709" s="19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2" customHeight="1" x14ac:dyDescent="0.2">
      <c r="A710" s="18"/>
      <c r="B710" s="18"/>
      <c r="C710" s="18"/>
      <c r="D710" s="18"/>
      <c r="E710" s="18"/>
      <c r="F710" s="18"/>
      <c r="G710" s="18"/>
      <c r="H710" s="18"/>
      <c r="I710" s="19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2" customHeight="1" x14ac:dyDescent="0.2">
      <c r="A711" s="18"/>
      <c r="B711" s="18"/>
      <c r="C711" s="18"/>
      <c r="D711" s="18"/>
      <c r="E711" s="18"/>
      <c r="F711" s="18"/>
      <c r="G711" s="18"/>
      <c r="H711" s="18"/>
      <c r="I711" s="19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2" customHeight="1" x14ac:dyDescent="0.2">
      <c r="A712" s="18"/>
      <c r="B712" s="18"/>
      <c r="C712" s="18"/>
      <c r="D712" s="18"/>
      <c r="E712" s="18"/>
      <c r="F712" s="18"/>
      <c r="G712" s="18"/>
      <c r="H712" s="18"/>
      <c r="I712" s="19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2" customHeight="1" x14ac:dyDescent="0.2">
      <c r="A713" s="18"/>
      <c r="B713" s="18"/>
      <c r="C713" s="18"/>
      <c r="D713" s="18"/>
      <c r="E713" s="18"/>
      <c r="F713" s="18"/>
      <c r="G713" s="18"/>
      <c r="H713" s="18"/>
      <c r="I713" s="19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2" customHeight="1" x14ac:dyDescent="0.2">
      <c r="A714" s="18"/>
      <c r="B714" s="18"/>
      <c r="C714" s="18"/>
      <c r="D714" s="18"/>
      <c r="E714" s="18"/>
      <c r="F714" s="18"/>
      <c r="G714" s="18"/>
      <c r="H714" s="18"/>
      <c r="I714" s="19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2" customHeight="1" x14ac:dyDescent="0.2">
      <c r="A715" s="18"/>
      <c r="B715" s="18"/>
      <c r="C715" s="18"/>
      <c r="D715" s="18"/>
      <c r="E715" s="18"/>
      <c r="F715" s="18"/>
      <c r="G715" s="18"/>
      <c r="H715" s="18"/>
      <c r="I715" s="19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2" customHeight="1" x14ac:dyDescent="0.2">
      <c r="A716" s="18"/>
      <c r="B716" s="18"/>
      <c r="C716" s="18"/>
      <c r="D716" s="18"/>
      <c r="E716" s="18"/>
      <c r="F716" s="18"/>
      <c r="G716" s="18"/>
      <c r="H716" s="18"/>
      <c r="I716" s="19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2" customHeight="1" x14ac:dyDescent="0.2">
      <c r="A717" s="18"/>
      <c r="B717" s="18"/>
      <c r="C717" s="18"/>
      <c r="D717" s="18"/>
      <c r="E717" s="18"/>
      <c r="F717" s="18"/>
      <c r="G717" s="18"/>
      <c r="H717" s="18"/>
      <c r="I717" s="19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2" customHeight="1" x14ac:dyDescent="0.2">
      <c r="A718" s="18"/>
      <c r="B718" s="18"/>
      <c r="C718" s="18"/>
      <c r="D718" s="18"/>
      <c r="E718" s="18"/>
      <c r="F718" s="18"/>
      <c r="G718" s="18"/>
      <c r="H718" s="18"/>
      <c r="I718" s="19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2" customHeight="1" x14ac:dyDescent="0.2">
      <c r="A719" s="18"/>
      <c r="B719" s="18"/>
      <c r="C719" s="18"/>
      <c r="D719" s="18"/>
      <c r="E719" s="18"/>
      <c r="F719" s="18"/>
      <c r="G719" s="18"/>
      <c r="H719" s="18"/>
      <c r="I719" s="19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2" customHeight="1" x14ac:dyDescent="0.2">
      <c r="A720" s="18"/>
      <c r="B720" s="18"/>
      <c r="C720" s="18"/>
      <c r="D720" s="18"/>
      <c r="E720" s="18"/>
      <c r="F720" s="18"/>
      <c r="G720" s="18"/>
      <c r="H720" s="18"/>
      <c r="I720" s="19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2" customHeight="1" x14ac:dyDescent="0.2">
      <c r="A721" s="18"/>
      <c r="B721" s="18"/>
      <c r="C721" s="18"/>
      <c r="D721" s="18"/>
      <c r="E721" s="18"/>
      <c r="F721" s="18"/>
      <c r="G721" s="18"/>
      <c r="H721" s="18"/>
      <c r="I721" s="19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2" customHeight="1" x14ac:dyDescent="0.2">
      <c r="A722" s="18"/>
      <c r="B722" s="18"/>
      <c r="C722" s="18"/>
      <c r="D722" s="18"/>
      <c r="E722" s="18"/>
      <c r="F722" s="18"/>
      <c r="G722" s="18"/>
      <c r="H722" s="18"/>
      <c r="I722" s="19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2" customHeight="1" x14ac:dyDescent="0.2">
      <c r="A723" s="18"/>
      <c r="B723" s="18"/>
      <c r="C723" s="18"/>
      <c r="D723" s="18"/>
      <c r="E723" s="18"/>
      <c r="F723" s="18"/>
      <c r="G723" s="18"/>
      <c r="H723" s="18"/>
      <c r="I723" s="19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2" customHeight="1" x14ac:dyDescent="0.2">
      <c r="A724" s="18"/>
      <c r="B724" s="18"/>
      <c r="C724" s="18"/>
      <c r="D724" s="18"/>
      <c r="E724" s="18"/>
      <c r="F724" s="18"/>
      <c r="G724" s="18"/>
      <c r="H724" s="18"/>
      <c r="I724" s="19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2" customHeight="1" x14ac:dyDescent="0.2">
      <c r="A725" s="18"/>
      <c r="B725" s="18"/>
      <c r="C725" s="18"/>
      <c r="D725" s="18"/>
      <c r="E725" s="18"/>
      <c r="F725" s="18"/>
      <c r="G725" s="18"/>
      <c r="H725" s="18"/>
      <c r="I725" s="19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2" customHeight="1" x14ac:dyDescent="0.2">
      <c r="A726" s="18"/>
      <c r="B726" s="18"/>
      <c r="C726" s="18"/>
      <c r="D726" s="18"/>
      <c r="E726" s="18"/>
      <c r="F726" s="18"/>
      <c r="G726" s="18"/>
      <c r="H726" s="18"/>
      <c r="I726" s="19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2" customHeight="1" x14ac:dyDescent="0.2">
      <c r="A727" s="18"/>
      <c r="B727" s="18"/>
      <c r="C727" s="18"/>
      <c r="D727" s="18"/>
      <c r="E727" s="18"/>
      <c r="F727" s="18"/>
      <c r="G727" s="18"/>
      <c r="H727" s="18"/>
      <c r="I727" s="19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2" customHeight="1" x14ac:dyDescent="0.2">
      <c r="A728" s="18"/>
      <c r="B728" s="18"/>
      <c r="C728" s="18"/>
      <c r="D728" s="18"/>
      <c r="E728" s="18"/>
      <c r="F728" s="18"/>
      <c r="G728" s="18"/>
      <c r="H728" s="18"/>
      <c r="I728" s="19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2" customHeight="1" x14ac:dyDescent="0.2">
      <c r="A729" s="18"/>
      <c r="B729" s="18"/>
      <c r="C729" s="18"/>
      <c r="D729" s="18"/>
      <c r="E729" s="18"/>
      <c r="F729" s="18"/>
      <c r="G729" s="18"/>
      <c r="H729" s="18"/>
      <c r="I729" s="19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2" customHeight="1" x14ac:dyDescent="0.2">
      <c r="A730" s="18"/>
      <c r="B730" s="18"/>
      <c r="C730" s="18"/>
      <c r="D730" s="18"/>
      <c r="E730" s="18"/>
      <c r="F730" s="18"/>
      <c r="G730" s="18"/>
      <c r="H730" s="18"/>
      <c r="I730" s="19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2" customHeight="1" x14ac:dyDescent="0.2">
      <c r="A731" s="18"/>
      <c r="B731" s="18"/>
      <c r="C731" s="18"/>
      <c r="D731" s="18"/>
      <c r="E731" s="18"/>
      <c r="F731" s="18"/>
      <c r="G731" s="18"/>
      <c r="H731" s="18"/>
      <c r="I731" s="19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2" customHeight="1" x14ac:dyDescent="0.2">
      <c r="A732" s="18"/>
      <c r="B732" s="18"/>
      <c r="C732" s="18"/>
      <c r="D732" s="18"/>
      <c r="E732" s="18"/>
      <c r="F732" s="18"/>
      <c r="G732" s="18"/>
      <c r="H732" s="18"/>
      <c r="I732" s="19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2" customHeight="1" x14ac:dyDescent="0.2">
      <c r="A733" s="18"/>
      <c r="B733" s="18"/>
      <c r="C733" s="18"/>
      <c r="D733" s="18"/>
      <c r="E733" s="18"/>
      <c r="F733" s="18"/>
      <c r="G733" s="18"/>
      <c r="H733" s="18"/>
      <c r="I733" s="19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2" customHeight="1" x14ac:dyDescent="0.2">
      <c r="A734" s="18"/>
      <c r="B734" s="18"/>
      <c r="C734" s="18"/>
      <c r="D734" s="18"/>
      <c r="E734" s="18"/>
      <c r="F734" s="18"/>
      <c r="G734" s="18"/>
      <c r="H734" s="18"/>
      <c r="I734" s="19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2" customHeight="1" x14ac:dyDescent="0.2">
      <c r="A735" s="18"/>
      <c r="B735" s="18"/>
      <c r="C735" s="18"/>
      <c r="D735" s="18"/>
      <c r="E735" s="18"/>
      <c r="F735" s="18"/>
      <c r="G735" s="18"/>
      <c r="H735" s="18"/>
      <c r="I735" s="19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2" customHeight="1" x14ac:dyDescent="0.2">
      <c r="A736" s="18"/>
      <c r="B736" s="18"/>
      <c r="C736" s="18"/>
      <c r="D736" s="18"/>
      <c r="E736" s="18"/>
      <c r="F736" s="18"/>
      <c r="G736" s="18"/>
      <c r="H736" s="18"/>
      <c r="I736" s="19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2" customHeight="1" x14ac:dyDescent="0.2">
      <c r="A737" s="18"/>
      <c r="B737" s="18"/>
      <c r="C737" s="18"/>
      <c r="D737" s="18"/>
      <c r="E737" s="18"/>
      <c r="F737" s="18"/>
      <c r="G737" s="18"/>
      <c r="H737" s="18"/>
      <c r="I737" s="19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2" customHeight="1" x14ac:dyDescent="0.2">
      <c r="A738" s="18"/>
      <c r="B738" s="18"/>
      <c r="C738" s="18"/>
      <c r="D738" s="18"/>
      <c r="E738" s="18"/>
      <c r="F738" s="18"/>
      <c r="G738" s="18"/>
      <c r="H738" s="18"/>
      <c r="I738" s="19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2" customHeight="1" x14ac:dyDescent="0.2">
      <c r="A739" s="18"/>
      <c r="B739" s="18"/>
      <c r="C739" s="18"/>
      <c r="D739" s="18"/>
      <c r="E739" s="18"/>
      <c r="F739" s="18"/>
      <c r="G739" s="18"/>
      <c r="H739" s="18"/>
      <c r="I739" s="19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2" customHeight="1" x14ac:dyDescent="0.2">
      <c r="A740" s="18"/>
      <c r="B740" s="18"/>
      <c r="C740" s="18"/>
      <c r="D740" s="18"/>
      <c r="E740" s="18"/>
      <c r="F740" s="18"/>
      <c r="G740" s="18"/>
      <c r="H740" s="18"/>
      <c r="I740" s="19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2" customHeight="1" x14ac:dyDescent="0.2">
      <c r="A741" s="18"/>
      <c r="B741" s="18"/>
      <c r="C741" s="18"/>
      <c r="D741" s="18"/>
      <c r="E741" s="18"/>
      <c r="F741" s="18"/>
      <c r="G741" s="18"/>
      <c r="H741" s="18"/>
      <c r="I741" s="19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2" customHeight="1" x14ac:dyDescent="0.2">
      <c r="A742" s="18"/>
      <c r="B742" s="18"/>
      <c r="C742" s="18"/>
      <c r="D742" s="18"/>
      <c r="E742" s="18"/>
      <c r="F742" s="18"/>
      <c r="G742" s="18"/>
      <c r="H742" s="18"/>
      <c r="I742" s="19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2" customHeight="1" x14ac:dyDescent="0.2">
      <c r="A743" s="18"/>
      <c r="B743" s="18"/>
      <c r="C743" s="18"/>
      <c r="D743" s="18"/>
      <c r="E743" s="18"/>
      <c r="F743" s="18"/>
      <c r="G743" s="18"/>
      <c r="H743" s="18"/>
      <c r="I743" s="19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2" customHeight="1" x14ac:dyDescent="0.2">
      <c r="A744" s="18"/>
      <c r="B744" s="18"/>
      <c r="C744" s="18"/>
      <c r="D744" s="18"/>
      <c r="E744" s="18"/>
      <c r="F744" s="18"/>
      <c r="G744" s="18"/>
      <c r="H744" s="18"/>
      <c r="I744" s="19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2" customHeight="1" x14ac:dyDescent="0.2">
      <c r="A745" s="18"/>
      <c r="B745" s="18"/>
      <c r="C745" s="18"/>
      <c r="D745" s="18"/>
      <c r="E745" s="18"/>
      <c r="F745" s="18"/>
      <c r="G745" s="18"/>
      <c r="H745" s="18"/>
      <c r="I745" s="19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2" customHeight="1" x14ac:dyDescent="0.2">
      <c r="A746" s="18"/>
      <c r="B746" s="18"/>
      <c r="C746" s="18"/>
      <c r="D746" s="18"/>
      <c r="E746" s="18"/>
      <c r="F746" s="18"/>
      <c r="G746" s="18"/>
      <c r="H746" s="18"/>
      <c r="I746" s="19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2" customHeight="1" x14ac:dyDescent="0.2">
      <c r="A747" s="18"/>
      <c r="B747" s="18"/>
      <c r="C747" s="18"/>
      <c r="D747" s="18"/>
      <c r="E747" s="18"/>
      <c r="F747" s="18"/>
      <c r="G747" s="18"/>
      <c r="H747" s="18"/>
      <c r="I747" s="19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2" customHeight="1" x14ac:dyDescent="0.2">
      <c r="A748" s="18"/>
      <c r="B748" s="18"/>
      <c r="C748" s="18"/>
      <c r="D748" s="18"/>
      <c r="E748" s="18"/>
      <c r="F748" s="18"/>
      <c r="G748" s="18"/>
      <c r="H748" s="18"/>
      <c r="I748" s="19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2" customHeight="1" x14ac:dyDescent="0.2">
      <c r="A749" s="18"/>
      <c r="B749" s="18"/>
      <c r="C749" s="18"/>
      <c r="D749" s="18"/>
      <c r="E749" s="18"/>
      <c r="F749" s="18"/>
      <c r="G749" s="18"/>
      <c r="H749" s="18"/>
      <c r="I749" s="19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2" customHeight="1" x14ac:dyDescent="0.2">
      <c r="A750" s="18"/>
      <c r="B750" s="18"/>
      <c r="C750" s="18"/>
      <c r="D750" s="18"/>
      <c r="E750" s="18"/>
      <c r="F750" s="18"/>
      <c r="G750" s="18"/>
      <c r="H750" s="18"/>
      <c r="I750" s="19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2" customHeight="1" x14ac:dyDescent="0.2">
      <c r="A751" s="18"/>
      <c r="B751" s="18"/>
      <c r="C751" s="18"/>
      <c r="D751" s="18"/>
      <c r="E751" s="18"/>
      <c r="F751" s="18"/>
      <c r="G751" s="18"/>
      <c r="H751" s="18"/>
      <c r="I751" s="19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2" customHeight="1" x14ac:dyDescent="0.2">
      <c r="A752" s="18"/>
      <c r="B752" s="18"/>
      <c r="C752" s="18"/>
      <c r="D752" s="18"/>
      <c r="E752" s="18"/>
      <c r="F752" s="18"/>
      <c r="G752" s="18"/>
      <c r="H752" s="18"/>
      <c r="I752" s="19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2" customHeight="1" x14ac:dyDescent="0.2">
      <c r="A753" s="18"/>
      <c r="B753" s="18"/>
      <c r="C753" s="18"/>
      <c r="D753" s="18"/>
      <c r="E753" s="18"/>
      <c r="F753" s="18"/>
      <c r="G753" s="18"/>
      <c r="H753" s="18"/>
      <c r="I753" s="19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2" customHeight="1" x14ac:dyDescent="0.2">
      <c r="A754" s="18"/>
      <c r="B754" s="18"/>
      <c r="C754" s="18"/>
      <c r="D754" s="18"/>
      <c r="E754" s="18"/>
      <c r="F754" s="18"/>
      <c r="G754" s="18"/>
      <c r="H754" s="18"/>
      <c r="I754" s="19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2" customHeight="1" x14ac:dyDescent="0.2">
      <c r="A755" s="18"/>
      <c r="B755" s="18"/>
      <c r="C755" s="18"/>
      <c r="D755" s="18"/>
      <c r="E755" s="18"/>
      <c r="F755" s="18"/>
      <c r="G755" s="18"/>
      <c r="H755" s="18"/>
      <c r="I755" s="19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2" customHeight="1" x14ac:dyDescent="0.2">
      <c r="A756" s="18"/>
      <c r="B756" s="18"/>
      <c r="C756" s="18"/>
      <c r="D756" s="18"/>
      <c r="E756" s="18"/>
      <c r="F756" s="18"/>
      <c r="G756" s="18"/>
      <c r="H756" s="18"/>
      <c r="I756" s="19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2" customHeight="1" x14ac:dyDescent="0.2">
      <c r="A757" s="18"/>
      <c r="B757" s="18"/>
      <c r="C757" s="18"/>
      <c r="D757" s="18"/>
      <c r="E757" s="18"/>
      <c r="F757" s="18"/>
      <c r="G757" s="18"/>
      <c r="H757" s="18"/>
      <c r="I757" s="19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2" customHeight="1" x14ac:dyDescent="0.2">
      <c r="A758" s="18"/>
      <c r="B758" s="18"/>
      <c r="C758" s="18"/>
      <c r="D758" s="18"/>
      <c r="E758" s="18"/>
      <c r="F758" s="18"/>
      <c r="G758" s="18"/>
      <c r="H758" s="18"/>
      <c r="I758" s="19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2" customHeight="1" x14ac:dyDescent="0.2">
      <c r="A759" s="18"/>
      <c r="B759" s="18"/>
      <c r="C759" s="18"/>
      <c r="D759" s="18"/>
      <c r="E759" s="18"/>
      <c r="F759" s="18"/>
      <c r="G759" s="18"/>
      <c r="H759" s="18"/>
      <c r="I759" s="19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2" customHeight="1" x14ac:dyDescent="0.2">
      <c r="A760" s="18"/>
      <c r="B760" s="18"/>
      <c r="C760" s="18"/>
      <c r="D760" s="18"/>
      <c r="E760" s="18"/>
      <c r="F760" s="18"/>
      <c r="G760" s="18"/>
      <c r="H760" s="18"/>
      <c r="I760" s="19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2" customHeight="1" x14ac:dyDescent="0.2">
      <c r="A761" s="18"/>
      <c r="B761" s="18"/>
      <c r="C761" s="18"/>
      <c r="D761" s="18"/>
      <c r="E761" s="18"/>
      <c r="F761" s="18"/>
      <c r="G761" s="18"/>
      <c r="H761" s="18"/>
      <c r="I761" s="19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2" customHeight="1" x14ac:dyDescent="0.2">
      <c r="A762" s="18"/>
      <c r="B762" s="18"/>
      <c r="C762" s="18"/>
      <c r="D762" s="18"/>
      <c r="E762" s="18"/>
      <c r="F762" s="18"/>
      <c r="G762" s="18"/>
      <c r="H762" s="18"/>
      <c r="I762" s="19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2" customHeight="1" x14ac:dyDescent="0.2">
      <c r="A763" s="18"/>
      <c r="B763" s="18"/>
      <c r="C763" s="18"/>
      <c r="D763" s="18"/>
      <c r="E763" s="18"/>
      <c r="F763" s="18"/>
      <c r="G763" s="18"/>
      <c r="H763" s="18"/>
      <c r="I763" s="19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2" customHeight="1" x14ac:dyDescent="0.2">
      <c r="A764" s="18"/>
      <c r="B764" s="18"/>
      <c r="C764" s="18"/>
      <c r="D764" s="18"/>
      <c r="E764" s="18"/>
      <c r="F764" s="18"/>
      <c r="G764" s="18"/>
      <c r="H764" s="18"/>
      <c r="I764" s="19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2" customHeight="1" x14ac:dyDescent="0.2">
      <c r="A765" s="18"/>
      <c r="B765" s="18"/>
      <c r="C765" s="18"/>
      <c r="D765" s="18"/>
      <c r="E765" s="18"/>
      <c r="F765" s="18"/>
      <c r="G765" s="18"/>
      <c r="H765" s="18"/>
      <c r="I765" s="19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2" customHeight="1" x14ac:dyDescent="0.2">
      <c r="A766" s="18"/>
      <c r="B766" s="18"/>
      <c r="C766" s="18"/>
      <c r="D766" s="18"/>
      <c r="E766" s="18"/>
      <c r="F766" s="18"/>
      <c r="G766" s="18"/>
      <c r="H766" s="18"/>
      <c r="I766" s="19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2" customHeight="1" x14ac:dyDescent="0.2">
      <c r="A767" s="18"/>
      <c r="B767" s="18"/>
      <c r="C767" s="18"/>
      <c r="D767" s="18"/>
      <c r="E767" s="18"/>
      <c r="F767" s="18"/>
      <c r="G767" s="18"/>
      <c r="H767" s="18"/>
      <c r="I767" s="19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2" customHeight="1" x14ac:dyDescent="0.2">
      <c r="A768" s="18"/>
      <c r="B768" s="18"/>
      <c r="C768" s="18"/>
      <c r="D768" s="18"/>
      <c r="E768" s="18"/>
      <c r="F768" s="18"/>
      <c r="G768" s="18"/>
      <c r="H768" s="18"/>
      <c r="I768" s="19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2" customHeight="1" x14ac:dyDescent="0.2">
      <c r="A769" s="18"/>
      <c r="B769" s="18"/>
      <c r="C769" s="18"/>
      <c r="D769" s="18"/>
      <c r="E769" s="18"/>
      <c r="F769" s="18"/>
      <c r="G769" s="18"/>
      <c r="H769" s="18"/>
      <c r="I769" s="19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2" customHeight="1" x14ac:dyDescent="0.2">
      <c r="A770" s="18"/>
      <c r="B770" s="18"/>
      <c r="C770" s="18"/>
      <c r="D770" s="18"/>
      <c r="E770" s="18"/>
      <c r="F770" s="18"/>
      <c r="G770" s="18"/>
      <c r="H770" s="18"/>
      <c r="I770" s="19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2" customHeight="1" x14ac:dyDescent="0.2">
      <c r="A771" s="18"/>
      <c r="B771" s="18"/>
      <c r="C771" s="18"/>
      <c r="D771" s="18"/>
      <c r="E771" s="18"/>
      <c r="F771" s="18"/>
      <c r="G771" s="18"/>
      <c r="H771" s="18"/>
      <c r="I771" s="19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2" customHeight="1" x14ac:dyDescent="0.2">
      <c r="A772" s="18"/>
      <c r="B772" s="18"/>
      <c r="C772" s="18"/>
      <c r="D772" s="18"/>
      <c r="E772" s="18"/>
      <c r="F772" s="18"/>
      <c r="G772" s="18"/>
      <c r="H772" s="18"/>
      <c r="I772" s="19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2" customHeight="1" x14ac:dyDescent="0.2">
      <c r="A773" s="18"/>
      <c r="B773" s="18"/>
      <c r="C773" s="18"/>
      <c r="D773" s="18"/>
      <c r="E773" s="18"/>
      <c r="F773" s="18"/>
      <c r="G773" s="18"/>
      <c r="H773" s="18"/>
      <c r="I773" s="19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2" customHeight="1" x14ac:dyDescent="0.2">
      <c r="A774" s="18"/>
      <c r="B774" s="18"/>
      <c r="C774" s="18"/>
      <c r="D774" s="18"/>
      <c r="E774" s="18"/>
      <c r="F774" s="18"/>
      <c r="G774" s="18"/>
      <c r="H774" s="18"/>
      <c r="I774" s="19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2" customHeight="1" x14ac:dyDescent="0.2">
      <c r="A775" s="18"/>
      <c r="B775" s="18"/>
      <c r="C775" s="18"/>
      <c r="D775" s="18"/>
      <c r="E775" s="18"/>
      <c r="F775" s="18"/>
      <c r="G775" s="18"/>
      <c r="H775" s="18"/>
      <c r="I775" s="19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2" customHeight="1" x14ac:dyDescent="0.2">
      <c r="A776" s="18"/>
      <c r="B776" s="18"/>
      <c r="C776" s="18"/>
      <c r="D776" s="18"/>
      <c r="E776" s="18"/>
      <c r="F776" s="18"/>
      <c r="G776" s="18"/>
      <c r="H776" s="18"/>
      <c r="I776" s="19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2" customHeight="1" x14ac:dyDescent="0.2">
      <c r="A777" s="18"/>
      <c r="B777" s="18"/>
      <c r="C777" s="18"/>
      <c r="D777" s="18"/>
      <c r="E777" s="18"/>
      <c r="F777" s="18"/>
      <c r="G777" s="18"/>
      <c r="H777" s="18"/>
      <c r="I777" s="19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2" customHeight="1" x14ac:dyDescent="0.2">
      <c r="A778" s="18"/>
      <c r="B778" s="18"/>
      <c r="C778" s="18"/>
      <c r="D778" s="18"/>
      <c r="E778" s="18"/>
      <c r="F778" s="18"/>
      <c r="G778" s="18"/>
      <c r="H778" s="18"/>
      <c r="I778" s="19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2" customHeight="1" x14ac:dyDescent="0.2">
      <c r="A779" s="18"/>
      <c r="B779" s="18"/>
      <c r="C779" s="18"/>
      <c r="D779" s="18"/>
      <c r="E779" s="18"/>
      <c r="F779" s="18"/>
      <c r="G779" s="18"/>
      <c r="H779" s="18"/>
      <c r="I779" s="19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2" customHeight="1" x14ac:dyDescent="0.2">
      <c r="A780" s="18"/>
      <c r="B780" s="18"/>
      <c r="C780" s="18"/>
      <c r="D780" s="18"/>
      <c r="E780" s="18"/>
      <c r="F780" s="18"/>
      <c r="G780" s="18"/>
      <c r="H780" s="18"/>
      <c r="I780" s="19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2" customHeight="1" x14ac:dyDescent="0.2">
      <c r="A781" s="18"/>
      <c r="B781" s="18"/>
      <c r="C781" s="18"/>
      <c r="D781" s="18"/>
      <c r="E781" s="18"/>
      <c r="F781" s="18"/>
      <c r="G781" s="18"/>
      <c r="H781" s="18"/>
      <c r="I781" s="19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2" customHeight="1" x14ac:dyDescent="0.2">
      <c r="A782" s="18"/>
      <c r="B782" s="18"/>
      <c r="C782" s="18"/>
      <c r="D782" s="18"/>
      <c r="E782" s="18"/>
      <c r="F782" s="18"/>
      <c r="G782" s="18"/>
      <c r="H782" s="18"/>
      <c r="I782" s="19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2" customHeight="1" x14ac:dyDescent="0.2">
      <c r="A783" s="18"/>
      <c r="B783" s="18"/>
      <c r="C783" s="18"/>
      <c r="D783" s="18"/>
      <c r="E783" s="18"/>
      <c r="F783" s="18"/>
      <c r="G783" s="18"/>
      <c r="H783" s="18"/>
      <c r="I783" s="19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2" customHeight="1" x14ac:dyDescent="0.2">
      <c r="A784" s="18"/>
      <c r="B784" s="18"/>
      <c r="C784" s="18"/>
      <c r="D784" s="18"/>
      <c r="E784" s="18"/>
      <c r="F784" s="18"/>
      <c r="G784" s="18"/>
      <c r="H784" s="18"/>
      <c r="I784" s="19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2" customHeight="1" x14ac:dyDescent="0.2">
      <c r="A785" s="18"/>
      <c r="B785" s="18"/>
      <c r="C785" s="18"/>
      <c r="D785" s="18"/>
      <c r="E785" s="18"/>
      <c r="F785" s="18"/>
      <c r="G785" s="18"/>
      <c r="H785" s="18"/>
      <c r="I785" s="19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2" customHeight="1" x14ac:dyDescent="0.2">
      <c r="A786" s="18"/>
      <c r="B786" s="18"/>
      <c r="C786" s="18"/>
      <c r="D786" s="18"/>
      <c r="E786" s="18"/>
      <c r="F786" s="18"/>
      <c r="G786" s="18"/>
      <c r="H786" s="18"/>
      <c r="I786" s="19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2" customHeight="1" x14ac:dyDescent="0.2">
      <c r="A787" s="18"/>
      <c r="B787" s="18"/>
      <c r="C787" s="18"/>
      <c r="D787" s="18"/>
      <c r="E787" s="18"/>
      <c r="F787" s="18"/>
      <c r="G787" s="18"/>
      <c r="H787" s="18"/>
      <c r="I787" s="19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2" customHeight="1" x14ac:dyDescent="0.2">
      <c r="A788" s="18"/>
      <c r="B788" s="18"/>
      <c r="C788" s="18"/>
      <c r="D788" s="18"/>
      <c r="E788" s="18"/>
      <c r="F788" s="18"/>
      <c r="G788" s="18"/>
      <c r="H788" s="18"/>
      <c r="I788" s="19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2" customHeight="1" x14ac:dyDescent="0.2">
      <c r="A789" s="18"/>
      <c r="B789" s="18"/>
      <c r="C789" s="18"/>
      <c r="D789" s="18"/>
      <c r="E789" s="18"/>
      <c r="F789" s="18"/>
      <c r="G789" s="18"/>
      <c r="H789" s="18"/>
      <c r="I789" s="19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2" customHeight="1" x14ac:dyDescent="0.2">
      <c r="A790" s="18"/>
      <c r="B790" s="18"/>
      <c r="C790" s="18"/>
      <c r="D790" s="18"/>
      <c r="E790" s="18"/>
      <c r="F790" s="18"/>
      <c r="G790" s="18"/>
      <c r="H790" s="18"/>
      <c r="I790" s="19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2" customHeight="1" x14ac:dyDescent="0.2">
      <c r="A791" s="18"/>
      <c r="B791" s="18"/>
      <c r="C791" s="18"/>
      <c r="D791" s="18"/>
      <c r="E791" s="18"/>
      <c r="F791" s="18"/>
      <c r="G791" s="18"/>
      <c r="H791" s="18"/>
      <c r="I791" s="19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2" customHeight="1" x14ac:dyDescent="0.2">
      <c r="A792" s="18"/>
      <c r="B792" s="18"/>
      <c r="C792" s="18"/>
      <c r="D792" s="18"/>
      <c r="E792" s="18"/>
      <c r="F792" s="18"/>
      <c r="G792" s="18"/>
      <c r="H792" s="18"/>
      <c r="I792" s="19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2" customHeight="1" x14ac:dyDescent="0.2">
      <c r="A793" s="18"/>
      <c r="B793" s="18"/>
      <c r="C793" s="18"/>
      <c r="D793" s="18"/>
      <c r="E793" s="18"/>
      <c r="F793" s="18"/>
      <c r="G793" s="18"/>
      <c r="H793" s="18"/>
      <c r="I793" s="19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2" customHeight="1" x14ac:dyDescent="0.2">
      <c r="A794" s="18"/>
      <c r="B794" s="18"/>
      <c r="C794" s="18"/>
      <c r="D794" s="18"/>
      <c r="E794" s="18"/>
      <c r="F794" s="18"/>
      <c r="G794" s="18"/>
      <c r="H794" s="18"/>
      <c r="I794" s="19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2" customHeight="1" x14ac:dyDescent="0.2">
      <c r="A795" s="18"/>
      <c r="B795" s="18"/>
      <c r="C795" s="18"/>
      <c r="D795" s="18"/>
      <c r="E795" s="18"/>
      <c r="F795" s="18"/>
      <c r="G795" s="18"/>
      <c r="H795" s="18"/>
      <c r="I795" s="19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2" customHeight="1" x14ac:dyDescent="0.2">
      <c r="A796" s="18"/>
      <c r="B796" s="18"/>
      <c r="C796" s="18"/>
      <c r="D796" s="18"/>
      <c r="E796" s="18"/>
      <c r="F796" s="18"/>
      <c r="G796" s="18"/>
      <c r="H796" s="18"/>
      <c r="I796" s="19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2" customHeight="1" x14ac:dyDescent="0.2">
      <c r="A797" s="18"/>
      <c r="B797" s="18"/>
      <c r="C797" s="18"/>
      <c r="D797" s="18"/>
      <c r="E797" s="18"/>
      <c r="F797" s="18"/>
      <c r="G797" s="18"/>
      <c r="H797" s="18"/>
      <c r="I797" s="19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2" customHeight="1" x14ac:dyDescent="0.2">
      <c r="A798" s="18"/>
      <c r="B798" s="18"/>
      <c r="C798" s="18"/>
      <c r="D798" s="18"/>
      <c r="E798" s="18"/>
      <c r="F798" s="18"/>
      <c r="G798" s="18"/>
      <c r="H798" s="18"/>
      <c r="I798" s="19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2" customHeight="1" x14ac:dyDescent="0.2">
      <c r="A799" s="18"/>
      <c r="B799" s="18"/>
      <c r="C799" s="18"/>
      <c r="D799" s="18"/>
      <c r="E799" s="18"/>
      <c r="F799" s="18"/>
      <c r="G799" s="18"/>
      <c r="H799" s="18"/>
      <c r="I799" s="19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2" customHeight="1" x14ac:dyDescent="0.2">
      <c r="A800" s="18"/>
      <c r="B800" s="18"/>
      <c r="C800" s="18"/>
      <c r="D800" s="18"/>
      <c r="E800" s="18"/>
      <c r="F800" s="18"/>
      <c r="G800" s="18"/>
      <c r="H800" s="18"/>
      <c r="I800" s="19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2" customHeight="1" x14ac:dyDescent="0.2">
      <c r="A801" s="18"/>
      <c r="B801" s="18"/>
      <c r="C801" s="18"/>
      <c r="D801" s="18"/>
      <c r="E801" s="18"/>
      <c r="F801" s="18"/>
      <c r="G801" s="18"/>
      <c r="H801" s="18"/>
      <c r="I801" s="19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2" customHeight="1" x14ac:dyDescent="0.2">
      <c r="A802" s="18"/>
      <c r="B802" s="18"/>
      <c r="C802" s="18"/>
      <c r="D802" s="18"/>
      <c r="E802" s="18"/>
      <c r="F802" s="18"/>
      <c r="G802" s="18"/>
      <c r="H802" s="18"/>
      <c r="I802" s="19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2" customHeight="1" x14ac:dyDescent="0.2">
      <c r="A803" s="18"/>
      <c r="B803" s="18"/>
      <c r="C803" s="18"/>
      <c r="D803" s="18"/>
      <c r="E803" s="18"/>
      <c r="F803" s="18"/>
      <c r="G803" s="18"/>
      <c r="H803" s="18"/>
      <c r="I803" s="19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2" customHeight="1" x14ac:dyDescent="0.2">
      <c r="A804" s="18"/>
      <c r="B804" s="18"/>
      <c r="C804" s="18"/>
      <c r="D804" s="18"/>
      <c r="E804" s="18"/>
      <c r="F804" s="18"/>
      <c r="G804" s="18"/>
      <c r="H804" s="18"/>
      <c r="I804" s="19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2" customHeight="1" x14ac:dyDescent="0.2">
      <c r="A805" s="18"/>
      <c r="B805" s="18"/>
      <c r="C805" s="18"/>
      <c r="D805" s="18"/>
      <c r="E805" s="18"/>
      <c r="F805" s="18"/>
      <c r="G805" s="18"/>
      <c r="H805" s="18"/>
      <c r="I805" s="19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2" customHeight="1" x14ac:dyDescent="0.2">
      <c r="A806" s="18"/>
      <c r="B806" s="18"/>
      <c r="C806" s="18"/>
      <c r="D806" s="18"/>
      <c r="E806" s="18"/>
      <c r="F806" s="18"/>
      <c r="G806" s="18"/>
      <c r="H806" s="18"/>
      <c r="I806" s="19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2" customHeight="1" x14ac:dyDescent="0.2">
      <c r="A807" s="18"/>
      <c r="B807" s="18"/>
      <c r="C807" s="18"/>
      <c r="D807" s="18"/>
      <c r="E807" s="18"/>
      <c r="F807" s="18"/>
      <c r="G807" s="18"/>
      <c r="H807" s="18"/>
      <c r="I807" s="19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2" customHeight="1" x14ac:dyDescent="0.2">
      <c r="A808" s="18"/>
      <c r="B808" s="18"/>
      <c r="C808" s="18"/>
      <c r="D808" s="18"/>
      <c r="E808" s="18"/>
      <c r="F808" s="18"/>
      <c r="G808" s="18"/>
      <c r="H808" s="18"/>
      <c r="I808" s="19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2" customHeight="1" x14ac:dyDescent="0.2">
      <c r="A809" s="18"/>
      <c r="B809" s="18"/>
      <c r="C809" s="18"/>
      <c r="D809" s="18"/>
      <c r="E809" s="18"/>
      <c r="F809" s="18"/>
      <c r="G809" s="18"/>
      <c r="H809" s="18"/>
      <c r="I809" s="19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2" customHeight="1" x14ac:dyDescent="0.2">
      <c r="A810" s="18"/>
      <c r="B810" s="18"/>
      <c r="C810" s="18"/>
      <c r="D810" s="18"/>
      <c r="E810" s="18"/>
      <c r="F810" s="18"/>
      <c r="G810" s="18"/>
      <c r="H810" s="18"/>
      <c r="I810" s="19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2" customHeight="1" x14ac:dyDescent="0.2">
      <c r="A811" s="18"/>
      <c r="B811" s="18"/>
      <c r="C811" s="18"/>
      <c r="D811" s="18"/>
      <c r="E811" s="18"/>
      <c r="F811" s="18"/>
      <c r="G811" s="18"/>
      <c r="H811" s="18"/>
      <c r="I811" s="19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2" customHeight="1" x14ac:dyDescent="0.2">
      <c r="A812" s="18"/>
      <c r="B812" s="18"/>
      <c r="C812" s="18"/>
      <c r="D812" s="18"/>
      <c r="E812" s="18"/>
      <c r="F812" s="18"/>
      <c r="G812" s="18"/>
      <c r="H812" s="18"/>
      <c r="I812" s="19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2" customHeight="1" x14ac:dyDescent="0.2">
      <c r="A813" s="18"/>
      <c r="B813" s="18"/>
      <c r="C813" s="18"/>
      <c r="D813" s="18"/>
      <c r="E813" s="18"/>
      <c r="F813" s="18"/>
      <c r="G813" s="18"/>
      <c r="H813" s="18"/>
      <c r="I813" s="19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2" customHeight="1" x14ac:dyDescent="0.2">
      <c r="A814" s="18"/>
      <c r="B814" s="18"/>
      <c r="C814" s="18"/>
      <c r="D814" s="18"/>
      <c r="E814" s="18"/>
      <c r="F814" s="18"/>
      <c r="G814" s="18"/>
      <c r="H814" s="18"/>
      <c r="I814" s="19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2" customHeight="1" x14ac:dyDescent="0.2">
      <c r="A815" s="18"/>
      <c r="B815" s="18"/>
      <c r="C815" s="18"/>
      <c r="D815" s="18"/>
      <c r="E815" s="18"/>
      <c r="F815" s="18"/>
      <c r="G815" s="18"/>
      <c r="H815" s="18"/>
      <c r="I815" s="19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2" customHeight="1" x14ac:dyDescent="0.2">
      <c r="A816" s="18"/>
      <c r="B816" s="18"/>
      <c r="C816" s="18"/>
      <c r="D816" s="18"/>
      <c r="E816" s="18"/>
      <c r="F816" s="18"/>
      <c r="G816" s="18"/>
      <c r="H816" s="18"/>
      <c r="I816" s="19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2" customHeight="1" x14ac:dyDescent="0.2">
      <c r="A817" s="18"/>
      <c r="B817" s="18"/>
      <c r="C817" s="18"/>
      <c r="D817" s="18"/>
      <c r="E817" s="18"/>
      <c r="F817" s="18"/>
      <c r="G817" s="18"/>
      <c r="H817" s="18"/>
      <c r="I817" s="19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2" customHeight="1" x14ac:dyDescent="0.2">
      <c r="A818" s="18"/>
      <c r="B818" s="18"/>
      <c r="C818" s="18"/>
      <c r="D818" s="18"/>
      <c r="E818" s="18"/>
      <c r="F818" s="18"/>
      <c r="G818" s="18"/>
      <c r="H818" s="18"/>
      <c r="I818" s="19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2" customHeight="1" x14ac:dyDescent="0.2">
      <c r="A819" s="18"/>
      <c r="B819" s="18"/>
      <c r="C819" s="18"/>
      <c r="D819" s="18"/>
      <c r="E819" s="18"/>
      <c r="F819" s="18"/>
      <c r="G819" s="18"/>
      <c r="H819" s="18"/>
      <c r="I819" s="19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2" customHeight="1" x14ac:dyDescent="0.2">
      <c r="A820" s="18"/>
      <c r="B820" s="18"/>
      <c r="C820" s="18"/>
      <c r="D820" s="18"/>
      <c r="E820" s="18"/>
      <c r="F820" s="18"/>
      <c r="G820" s="18"/>
      <c r="H820" s="18"/>
      <c r="I820" s="19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2" customHeight="1" x14ac:dyDescent="0.2">
      <c r="A821" s="18"/>
      <c r="B821" s="18"/>
      <c r="C821" s="18"/>
      <c r="D821" s="18"/>
      <c r="E821" s="18"/>
      <c r="F821" s="18"/>
      <c r="G821" s="18"/>
      <c r="H821" s="18"/>
      <c r="I821" s="19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2" customHeight="1" x14ac:dyDescent="0.2">
      <c r="A822" s="18"/>
      <c r="B822" s="18"/>
      <c r="C822" s="18"/>
      <c r="D822" s="18"/>
      <c r="E822" s="18"/>
      <c r="F822" s="18"/>
      <c r="G822" s="18"/>
      <c r="H822" s="18"/>
      <c r="I822" s="19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2" customHeight="1" x14ac:dyDescent="0.2">
      <c r="A823" s="18"/>
      <c r="B823" s="18"/>
      <c r="C823" s="18"/>
      <c r="D823" s="18"/>
      <c r="E823" s="18"/>
      <c r="F823" s="18"/>
      <c r="G823" s="18"/>
      <c r="H823" s="18"/>
      <c r="I823" s="19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2" customHeight="1" x14ac:dyDescent="0.2">
      <c r="A824" s="18"/>
      <c r="B824" s="18"/>
      <c r="C824" s="18"/>
      <c r="D824" s="18"/>
      <c r="E824" s="18"/>
      <c r="F824" s="18"/>
      <c r="G824" s="18"/>
      <c r="H824" s="18"/>
      <c r="I824" s="19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2" customHeight="1" x14ac:dyDescent="0.2">
      <c r="A825" s="18"/>
      <c r="B825" s="18"/>
      <c r="C825" s="18"/>
      <c r="D825" s="18"/>
      <c r="E825" s="18"/>
      <c r="F825" s="18"/>
      <c r="G825" s="18"/>
      <c r="H825" s="18"/>
      <c r="I825" s="19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2" customHeight="1" x14ac:dyDescent="0.2">
      <c r="A826" s="18"/>
      <c r="B826" s="18"/>
      <c r="C826" s="18"/>
      <c r="D826" s="18"/>
      <c r="E826" s="18"/>
      <c r="F826" s="18"/>
      <c r="G826" s="18"/>
      <c r="H826" s="18"/>
      <c r="I826" s="19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2" customHeight="1" x14ac:dyDescent="0.2">
      <c r="A827" s="18"/>
      <c r="B827" s="18"/>
      <c r="C827" s="18"/>
      <c r="D827" s="18"/>
      <c r="E827" s="18"/>
      <c r="F827" s="18"/>
      <c r="G827" s="18"/>
      <c r="H827" s="18"/>
      <c r="I827" s="19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2" customHeight="1" x14ac:dyDescent="0.2">
      <c r="A828" s="18"/>
      <c r="B828" s="18"/>
      <c r="C828" s="18"/>
      <c r="D828" s="18"/>
      <c r="E828" s="18"/>
      <c r="F828" s="18"/>
      <c r="G828" s="18"/>
      <c r="H828" s="18"/>
      <c r="I828" s="19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2" customHeight="1" x14ac:dyDescent="0.2">
      <c r="A829" s="18"/>
      <c r="B829" s="18"/>
      <c r="C829" s="18"/>
      <c r="D829" s="18"/>
      <c r="E829" s="18"/>
      <c r="F829" s="18"/>
      <c r="G829" s="18"/>
      <c r="H829" s="18"/>
      <c r="I829" s="19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2" customHeight="1" x14ac:dyDescent="0.2">
      <c r="A830" s="18"/>
      <c r="B830" s="18"/>
      <c r="C830" s="18"/>
      <c r="D830" s="18"/>
      <c r="E830" s="18"/>
      <c r="F830" s="18"/>
      <c r="G830" s="18"/>
      <c r="H830" s="18"/>
      <c r="I830" s="19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2" customHeight="1" x14ac:dyDescent="0.2">
      <c r="A831" s="18"/>
      <c r="B831" s="18"/>
      <c r="C831" s="18"/>
      <c r="D831" s="18"/>
      <c r="E831" s="18"/>
      <c r="F831" s="18"/>
      <c r="G831" s="18"/>
      <c r="H831" s="18"/>
      <c r="I831" s="19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2" customHeight="1" x14ac:dyDescent="0.2">
      <c r="A832" s="18"/>
      <c r="B832" s="18"/>
      <c r="C832" s="18"/>
      <c r="D832" s="18"/>
      <c r="E832" s="18"/>
      <c r="F832" s="18"/>
      <c r="G832" s="18"/>
      <c r="H832" s="18"/>
      <c r="I832" s="19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2" customHeight="1" x14ac:dyDescent="0.2">
      <c r="A833" s="18"/>
      <c r="B833" s="18"/>
      <c r="C833" s="18"/>
      <c r="D833" s="18"/>
      <c r="E833" s="18"/>
      <c r="F833" s="18"/>
      <c r="G833" s="18"/>
      <c r="H833" s="18"/>
      <c r="I833" s="19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2" customHeight="1" x14ac:dyDescent="0.2">
      <c r="A834" s="18"/>
      <c r="B834" s="18"/>
      <c r="C834" s="18"/>
      <c r="D834" s="18"/>
      <c r="E834" s="18"/>
      <c r="F834" s="18"/>
      <c r="G834" s="18"/>
      <c r="H834" s="18"/>
      <c r="I834" s="19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2" customHeight="1" x14ac:dyDescent="0.2">
      <c r="A835" s="18"/>
      <c r="B835" s="18"/>
      <c r="C835" s="18"/>
      <c r="D835" s="18"/>
      <c r="E835" s="18"/>
      <c r="F835" s="18"/>
      <c r="G835" s="18"/>
      <c r="H835" s="18"/>
      <c r="I835" s="19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2" customHeight="1" x14ac:dyDescent="0.2">
      <c r="A836" s="18"/>
      <c r="B836" s="18"/>
      <c r="C836" s="18"/>
      <c r="D836" s="18"/>
      <c r="E836" s="18"/>
      <c r="F836" s="18"/>
      <c r="G836" s="18"/>
      <c r="H836" s="18"/>
      <c r="I836" s="19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2" customHeight="1" x14ac:dyDescent="0.2">
      <c r="A837" s="18"/>
      <c r="B837" s="18"/>
      <c r="C837" s="18"/>
      <c r="D837" s="18"/>
      <c r="E837" s="18"/>
      <c r="F837" s="18"/>
      <c r="G837" s="18"/>
      <c r="H837" s="18"/>
      <c r="I837" s="19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2" customHeight="1" x14ac:dyDescent="0.2">
      <c r="A838" s="18"/>
      <c r="B838" s="18"/>
      <c r="C838" s="18"/>
      <c r="D838" s="18"/>
      <c r="E838" s="18"/>
      <c r="F838" s="18"/>
      <c r="G838" s="18"/>
      <c r="H838" s="18"/>
      <c r="I838" s="19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2" customHeight="1" x14ac:dyDescent="0.2">
      <c r="A839" s="18"/>
      <c r="B839" s="18"/>
      <c r="C839" s="18"/>
      <c r="D839" s="18"/>
      <c r="E839" s="18"/>
      <c r="F839" s="18"/>
      <c r="G839" s="18"/>
      <c r="H839" s="18"/>
      <c r="I839" s="19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2" customHeight="1" x14ac:dyDescent="0.2">
      <c r="A840" s="18"/>
      <c r="B840" s="18"/>
      <c r="C840" s="18"/>
      <c r="D840" s="18"/>
      <c r="E840" s="18"/>
      <c r="F840" s="18"/>
      <c r="G840" s="18"/>
      <c r="H840" s="18"/>
      <c r="I840" s="19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2" customHeight="1" x14ac:dyDescent="0.2">
      <c r="A841" s="18"/>
      <c r="B841" s="18"/>
      <c r="C841" s="18"/>
      <c r="D841" s="18"/>
      <c r="E841" s="18"/>
      <c r="F841" s="18"/>
      <c r="G841" s="18"/>
      <c r="H841" s="18"/>
      <c r="I841" s="19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2" customHeight="1" x14ac:dyDescent="0.2">
      <c r="A842" s="18"/>
      <c r="B842" s="18"/>
      <c r="C842" s="18"/>
      <c r="D842" s="18"/>
      <c r="E842" s="18"/>
      <c r="F842" s="18"/>
      <c r="G842" s="18"/>
      <c r="H842" s="18"/>
      <c r="I842" s="19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2" customHeight="1" x14ac:dyDescent="0.2">
      <c r="A843" s="18"/>
      <c r="B843" s="18"/>
      <c r="C843" s="18"/>
      <c r="D843" s="18"/>
      <c r="E843" s="18"/>
      <c r="F843" s="18"/>
      <c r="G843" s="18"/>
      <c r="H843" s="18"/>
      <c r="I843" s="19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2" customHeight="1" x14ac:dyDescent="0.2">
      <c r="A844" s="18"/>
      <c r="B844" s="18"/>
      <c r="C844" s="18"/>
      <c r="D844" s="18"/>
      <c r="E844" s="18"/>
      <c r="F844" s="18"/>
      <c r="G844" s="18"/>
      <c r="H844" s="18"/>
      <c r="I844" s="19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2" customHeight="1" x14ac:dyDescent="0.2">
      <c r="A845" s="18"/>
      <c r="B845" s="18"/>
      <c r="C845" s="18"/>
      <c r="D845" s="18"/>
      <c r="E845" s="18"/>
      <c r="F845" s="18"/>
      <c r="G845" s="18"/>
      <c r="H845" s="18"/>
      <c r="I845" s="19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2" customHeight="1" x14ac:dyDescent="0.2">
      <c r="A846" s="18"/>
      <c r="B846" s="18"/>
      <c r="C846" s="18"/>
      <c r="D846" s="18"/>
      <c r="E846" s="18"/>
      <c r="F846" s="18"/>
      <c r="G846" s="18"/>
      <c r="H846" s="18"/>
      <c r="I846" s="19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2" customHeight="1" x14ac:dyDescent="0.2">
      <c r="A847" s="18"/>
      <c r="B847" s="18"/>
      <c r="C847" s="18"/>
      <c r="D847" s="18"/>
      <c r="E847" s="18"/>
      <c r="F847" s="18"/>
      <c r="G847" s="18"/>
      <c r="H847" s="18"/>
      <c r="I847" s="19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2" customHeight="1" x14ac:dyDescent="0.2">
      <c r="A848" s="18"/>
      <c r="B848" s="18"/>
      <c r="C848" s="18"/>
      <c r="D848" s="18"/>
      <c r="E848" s="18"/>
      <c r="F848" s="18"/>
      <c r="G848" s="18"/>
      <c r="H848" s="18"/>
      <c r="I848" s="19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2" customHeight="1" x14ac:dyDescent="0.2">
      <c r="A849" s="18"/>
      <c r="B849" s="18"/>
      <c r="C849" s="18"/>
      <c r="D849" s="18"/>
      <c r="E849" s="18"/>
      <c r="F849" s="18"/>
      <c r="G849" s="18"/>
      <c r="H849" s="18"/>
      <c r="I849" s="19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2" customHeight="1" x14ac:dyDescent="0.2">
      <c r="A850" s="18"/>
      <c r="B850" s="18"/>
      <c r="C850" s="18"/>
      <c r="D850" s="18"/>
      <c r="E850" s="18"/>
      <c r="F850" s="18"/>
      <c r="G850" s="18"/>
      <c r="H850" s="18"/>
      <c r="I850" s="19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2" customHeight="1" x14ac:dyDescent="0.2">
      <c r="A851" s="18"/>
      <c r="B851" s="18"/>
      <c r="C851" s="18"/>
      <c r="D851" s="18"/>
      <c r="E851" s="18"/>
      <c r="F851" s="18"/>
      <c r="G851" s="18"/>
      <c r="H851" s="18"/>
      <c r="I851" s="19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2" customHeight="1" x14ac:dyDescent="0.2">
      <c r="A852" s="18"/>
      <c r="B852" s="18"/>
      <c r="C852" s="18"/>
      <c r="D852" s="18"/>
      <c r="E852" s="18"/>
      <c r="F852" s="18"/>
      <c r="G852" s="18"/>
      <c r="H852" s="18"/>
      <c r="I852" s="19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2" customHeight="1" x14ac:dyDescent="0.2">
      <c r="A853" s="18"/>
      <c r="B853" s="18"/>
      <c r="C853" s="18"/>
      <c r="D853" s="18"/>
      <c r="E853" s="18"/>
      <c r="F853" s="18"/>
      <c r="G853" s="18"/>
      <c r="H853" s="18"/>
      <c r="I853" s="19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2" customHeight="1" x14ac:dyDescent="0.2">
      <c r="A854" s="18"/>
      <c r="B854" s="18"/>
      <c r="C854" s="18"/>
      <c r="D854" s="18"/>
      <c r="E854" s="18"/>
      <c r="F854" s="18"/>
      <c r="G854" s="18"/>
      <c r="H854" s="18"/>
      <c r="I854" s="19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2" customHeight="1" x14ac:dyDescent="0.2">
      <c r="A855" s="18"/>
      <c r="B855" s="18"/>
      <c r="C855" s="18"/>
      <c r="D855" s="18"/>
      <c r="E855" s="18"/>
      <c r="F855" s="18"/>
      <c r="G855" s="18"/>
      <c r="H855" s="18"/>
      <c r="I855" s="19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2" customHeight="1" x14ac:dyDescent="0.2">
      <c r="A856" s="18"/>
      <c r="B856" s="18"/>
      <c r="C856" s="18"/>
      <c r="D856" s="18"/>
      <c r="E856" s="18"/>
      <c r="F856" s="18"/>
      <c r="G856" s="18"/>
      <c r="H856" s="18"/>
      <c r="I856" s="19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2" customHeight="1" x14ac:dyDescent="0.2">
      <c r="A857" s="18"/>
      <c r="B857" s="18"/>
      <c r="C857" s="18"/>
      <c r="D857" s="18"/>
      <c r="E857" s="18"/>
      <c r="F857" s="18"/>
      <c r="G857" s="18"/>
      <c r="H857" s="18"/>
      <c r="I857" s="19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2" customHeight="1" x14ac:dyDescent="0.2">
      <c r="A858" s="18"/>
      <c r="B858" s="18"/>
      <c r="C858" s="18"/>
      <c r="D858" s="18"/>
      <c r="E858" s="18"/>
      <c r="F858" s="18"/>
      <c r="G858" s="18"/>
      <c r="H858" s="18"/>
      <c r="I858" s="19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2" customHeight="1" x14ac:dyDescent="0.2">
      <c r="A859" s="18"/>
      <c r="B859" s="18"/>
      <c r="C859" s="18"/>
      <c r="D859" s="18"/>
      <c r="E859" s="18"/>
      <c r="F859" s="18"/>
      <c r="G859" s="18"/>
      <c r="H859" s="18"/>
      <c r="I859" s="19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2" customHeight="1" x14ac:dyDescent="0.2">
      <c r="A860" s="18"/>
      <c r="B860" s="18"/>
      <c r="C860" s="18"/>
      <c r="D860" s="18"/>
      <c r="E860" s="18"/>
      <c r="F860" s="18"/>
      <c r="G860" s="18"/>
      <c r="H860" s="18"/>
      <c r="I860" s="19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2" customHeight="1" x14ac:dyDescent="0.2">
      <c r="A861" s="18"/>
      <c r="B861" s="18"/>
      <c r="C861" s="18"/>
      <c r="D861" s="18"/>
      <c r="E861" s="18"/>
      <c r="F861" s="18"/>
      <c r="G861" s="18"/>
      <c r="H861" s="18"/>
      <c r="I861" s="19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2" customHeight="1" x14ac:dyDescent="0.2">
      <c r="A862" s="18"/>
      <c r="B862" s="18"/>
      <c r="C862" s="18"/>
      <c r="D862" s="18"/>
      <c r="E862" s="18"/>
      <c r="F862" s="18"/>
      <c r="G862" s="18"/>
      <c r="H862" s="18"/>
      <c r="I862" s="19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2" customHeight="1" x14ac:dyDescent="0.2">
      <c r="A863" s="18"/>
      <c r="B863" s="18"/>
      <c r="C863" s="18"/>
      <c r="D863" s="18"/>
      <c r="E863" s="18"/>
      <c r="F863" s="18"/>
      <c r="G863" s="18"/>
      <c r="H863" s="18"/>
      <c r="I863" s="19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2" customHeight="1" x14ac:dyDescent="0.2">
      <c r="A864" s="18"/>
      <c r="B864" s="18"/>
      <c r="C864" s="18"/>
      <c r="D864" s="18"/>
      <c r="E864" s="18"/>
      <c r="F864" s="18"/>
      <c r="G864" s="18"/>
      <c r="H864" s="18"/>
      <c r="I864" s="19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2" customHeight="1" x14ac:dyDescent="0.2">
      <c r="A865" s="18"/>
      <c r="B865" s="18"/>
      <c r="C865" s="18"/>
      <c r="D865" s="18"/>
      <c r="E865" s="18"/>
      <c r="F865" s="18"/>
      <c r="G865" s="18"/>
      <c r="H865" s="18"/>
      <c r="I865" s="19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2" customHeight="1" x14ac:dyDescent="0.2">
      <c r="A866" s="18"/>
      <c r="B866" s="18"/>
      <c r="C866" s="18"/>
      <c r="D866" s="18"/>
      <c r="E866" s="18"/>
      <c r="F866" s="18"/>
      <c r="G866" s="18"/>
      <c r="H866" s="18"/>
      <c r="I866" s="19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2" customHeight="1" x14ac:dyDescent="0.2">
      <c r="A867" s="18"/>
      <c r="B867" s="18"/>
      <c r="C867" s="18"/>
      <c r="D867" s="18"/>
      <c r="E867" s="18"/>
      <c r="F867" s="18"/>
      <c r="G867" s="18"/>
      <c r="H867" s="18"/>
      <c r="I867" s="19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2" customHeight="1" x14ac:dyDescent="0.2">
      <c r="A868" s="18"/>
      <c r="B868" s="18"/>
      <c r="C868" s="18"/>
      <c r="D868" s="18"/>
      <c r="E868" s="18"/>
      <c r="F868" s="18"/>
      <c r="G868" s="18"/>
      <c r="H868" s="18"/>
      <c r="I868" s="19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2" customHeight="1" x14ac:dyDescent="0.2">
      <c r="A869" s="18"/>
      <c r="B869" s="18"/>
      <c r="C869" s="18"/>
      <c r="D869" s="18"/>
      <c r="E869" s="18"/>
      <c r="F869" s="18"/>
      <c r="G869" s="18"/>
      <c r="H869" s="18"/>
      <c r="I869" s="19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2" customHeight="1" x14ac:dyDescent="0.2">
      <c r="A870" s="18"/>
      <c r="B870" s="18"/>
      <c r="C870" s="18"/>
      <c r="D870" s="18"/>
      <c r="E870" s="18"/>
      <c r="F870" s="18"/>
      <c r="G870" s="18"/>
      <c r="H870" s="18"/>
      <c r="I870" s="19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2" customHeight="1" x14ac:dyDescent="0.2">
      <c r="A871" s="18"/>
      <c r="B871" s="18"/>
      <c r="C871" s="18"/>
      <c r="D871" s="18"/>
      <c r="E871" s="18"/>
      <c r="F871" s="18"/>
      <c r="G871" s="18"/>
      <c r="H871" s="18"/>
      <c r="I871" s="19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2" customHeight="1" x14ac:dyDescent="0.2">
      <c r="A872" s="18"/>
      <c r="B872" s="18"/>
      <c r="C872" s="18"/>
      <c r="D872" s="18"/>
      <c r="E872" s="18"/>
      <c r="F872" s="18"/>
      <c r="G872" s="18"/>
      <c r="H872" s="18"/>
      <c r="I872" s="19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2" customHeight="1" x14ac:dyDescent="0.2">
      <c r="A873" s="18"/>
      <c r="B873" s="18"/>
      <c r="C873" s="18"/>
      <c r="D873" s="18"/>
      <c r="E873" s="18"/>
      <c r="F873" s="18"/>
      <c r="G873" s="18"/>
      <c r="H873" s="18"/>
      <c r="I873" s="19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2" customHeight="1" x14ac:dyDescent="0.2">
      <c r="A874" s="18"/>
      <c r="B874" s="18"/>
      <c r="C874" s="18"/>
      <c r="D874" s="18"/>
      <c r="E874" s="18"/>
      <c r="F874" s="18"/>
      <c r="G874" s="18"/>
      <c r="H874" s="18"/>
      <c r="I874" s="19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2" customHeight="1" x14ac:dyDescent="0.2">
      <c r="A875" s="18"/>
      <c r="B875" s="18"/>
      <c r="C875" s="18"/>
      <c r="D875" s="18"/>
      <c r="E875" s="18"/>
      <c r="F875" s="18"/>
      <c r="G875" s="18"/>
      <c r="H875" s="18"/>
      <c r="I875" s="19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2" customHeight="1" x14ac:dyDescent="0.2">
      <c r="A876" s="18"/>
      <c r="B876" s="18"/>
      <c r="C876" s="18"/>
      <c r="D876" s="18"/>
      <c r="E876" s="18"/>
      <c r="F876" s="18"/>
      <c r="G876" s="18"/>
      <c r="H876" s="18"/>
      <c r="I876" s="19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2" customHeight="1" x14ac:dyDescent="0.2">
      <c r="A877" s="18"/>
      <c r="B877" s="18"/>
      <c r="C877" s="18"/>
      <c r="D877" s="18"/>
      <c r="E877" s="18"/>
      <c r="F877" s="18"/>
      <c r="G877" s="18"/>
      <c r="H877" s="18"/>
      <c r="I877" s="19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2" customHeight="1" x14ac:dyDescent="0.2">
      <c r="A878" s="18"/>
      <c r="B878" s="18"/>
      <c r="C878" s="18"/>
      <c r="D878" s="18"/>
      <c r="E878" s="18"/>
      <c r="F878" s="18"/>
      <c r="G878" s="18"/>
      <c r="H878" s="18"/>
      <c r="I878" s="19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2" customHeight="1" x14ac:dyDescent="0.2">
      <c r="A879" s="18"/>
      <c r="B879" s="18"/>
      <c r="C879" s="18"/>
      <c r="D879" s="18"/>
      <c r="E879" s="18"/>
      <c r="F879" s="18"/>
      <c r="G879" s="18"/>
      <c r="H879" s="18"/>
      <c r="I879" s="19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2" customHeight="1" x14ac:dyDescent="0.2">
      <c r="A880" s="18"/>
      <c r="B880" s="18"/>
      <c r="C880" s="18"/>
      <c r="D880" s="18"/>
      <c r="E880" s="18"/>
      <c r="F880" s="18"/>
      <c r="G880" s="18"/>
      <c r="H880" s="18"/>
      <c r="I880" s="19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2" customHeight="1" x14ac:dyDescent="0.2">
      <c r="A881" s="18"/>
      <c r="B881" s="18"/>
      <c r="C881" s="18"/>
      <c r="D881" s="18"/>
      <c r="E881" s="18"/>
      <c r="F881" s="18"/>
      <c r="G881" s="18"/>
      <c r="H881" s="18"/>
      <c r="I881" s="19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2" customHeight="1" x14ac:dyDescent="0.2">
      <c r="A882" s="18"/>
      <c r="B882" s="18"/>
      <c r="C882" s="18"/>
      <c r="D882" s="18"/>
      <c r="E882" s="18"/>
      <c r="F882" s="18"/>
      <c r="G882" s="18"/>
      <c r="H882" s="18"/>
      <c r="I882" s="19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2" customHeight="1" x14ac:dyDescent="0.2">
      <c r="A883" s="18"/>
      <c r="B883" s="18"/>
      <c r="C883" s="18"/>
      <c r="D883" s="18"/>
      <c r="E883" s="18"/>
      <c r="F883" s="18"/>
      <c r="G883" s="18"/>
      <c r="H883" s="18"/>
      <c r="I883" s="19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2" customHeight="1" x14ac:dyDescent="0.2">
      <c r="A884" s="18"/>
      <c r="B884" s="18"/>
      <c r="C884" s="18"/>
      <c r="D884" s="18"/>
      <c r="E884" s="18"/>
      <c r="F884" s="18"/>
      <c r="G884" s="18"/>
      <c r="H884" s="18"/>
      <c r="I884" s="19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2" customHeight="1" x14ac:dyDescent="0.2">
      <c r="A885" s="18"/>
      <c r="B885" s="18"/>
      <c r="C885" s="18"/>
      <c r="D885" s="18"/>
      <c r="E885" s="18"/>
      <c r="F885" s="18"/>
      <c r="G885" s="18"/>
      <c r="H885" s="18"/>
      <c r="I885" s="19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2" customHeight="1" x14ac:dyDescent="0.2">
      <c r="A886" s="18"/>
      <c r="B886" s="18"/>
      <c r="C886" s="18"/>
      <c r="D886" s="18"/>
      <c r="E886" s="18"/>
      <c r="F886" s="18"/>
      <c r="G886" s="18"/>
      <c r="H886" s="18"/>
      <c r="I886" s="19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2" customHeight="1" x14ac:dyDescent="0.2">
      <c r="A887" s="18"/>
      <c r="B887" s="18"/>
      <c r="C887" s="18"/>
      <c r="D887" s="18"/>
      <c r="E887" s="18"/>
      <c r="F887" s="18"/>
      <c r="G887" s="18"/>
      <c r="H887" s="18"/>
      <c r="I887" s="19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2" customHeight="1" x14ac:dyDescent="0.2">
      <c r="A888" s="18"/>
      <c r="B888" s="18"/>
      <c r="C888" s="18"/>
      <c r="D888" s="18"/>
      <c r="E888" s="18"/>
      <c r="F888" s="18"/>
      <c r="G888" s="18"/>
      <c r="H888" s="18"/>
      <c r="I888" s="19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2" customHeight="1" x14ac:dyDescent="0.2">
      <c r="A889" s="18"/>
      <c r="B889" s="18"/>
      <c r="C889" s="18"/>
      <c r="D889" s="18"/>
      <c r="E889" s="18"/>
      <c r="F889" s="18"/>
      <c r="G889" s="18"/>
      <c r="H889" s="18"/>
      <c r="I889" s="19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2" customHeight="1" x14ac:dyDescent="0.2">
      <c r="A890" s="18"/>
      <c r="B890" s="18"/>
      <c r="C890" s="18"/>
      <c r="D890" s="18"/>
      <c r="E890" s="18"/>
      <c r="F890" s="18"/>
      <c r="G890" s="18"/>
      <c r="H890" s="18"/>
      <c r="I890" s="19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2" customHeight="1" x14ac:dyDescent="0.2">
      <c r="A891" s="18"/>
      <c r="B891" s="18"/>
      <c r="C891" s="18"/>
      <c r="D891" s="18"/>
      <c r="E891" s="18"/>
      <c r="F891" s="18"/>
      <c r="G891" s="18"/>
      <c r="H891" s="18"/>
      <c r="I891" s="19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2" customHeight="1" x14ac:dyDescent="0.2">
      <c r="A892" s="18"/>
      <c r="B892" s="18"/>
      <c r="C892" s="18"/>
      <c r="D892" s="18"/>
      <c r="E892" s="18"/>
      <c r="F892" s="18"/>
      <c r="G892" s="18"/>
      <c r="H892" s="18"/>
      <c r="I892" s="19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2" customHeight="1" x14ac:dyDescent="0.2">
      <c r="A893" s="18"/>
      <c r="B893" s="18"/>
      <c r="C893" s="18"/>
      <c r="D893" s="18"/>
      <c r="E893" s="18"/>
      <c r="F893" s="18"/>
      <c r="G893" s="18"/>
      <c r="H893" s="18"/>
      <c r="I893" s="19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2" customHeight="1" x14ac:dyDescent="0.2">
      <c r="A894" s="18"/>
      <c r="B894" s="18"/>
      <c r="C894" s="18"/>
      <c r="D894" s="18"/>
      <c r="E894" s="18"/>
      <c r="F894" s="18"/>
      <c r="G894" s="18"/>
      <c r="H894" s="18"/>
      <c r="I894" s="19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2" customHeight="1" x14ac:dyDescent="0.2">
      <c r="A895" s="18"/>
      <c r="B895" s="18"/>
      <c r="C895" s="18"/>
      <c r="D895" s="18"/>
      <c r="E895" s="18"/>
      <c r="F895" s="18"/>
      <c r="G895" s="18"/>
      <c r="H895" s="18"/>
      <c r="I895" s="19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2" customHeight="1" x14ac:dyDescent="0.2">
      <c r="A896" s="18"/>
      <c r="B896" s="18"/>
      <c r="C896" s="18"/>
      <c r="D896" s="18"/>
      <c r="E896" s="18"/>
      <c r="F896" s="18"/>
      <c r="G896" s="18"/>
      <c r="H896" s="18"/>
      <c r="I896" s="19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2" customHeight="1" x14ac:dyDescent="0.2">
      <c r="A897" s="18"/>
      <c r="B897" s="18"/>
      <c r="C897" s="18"/>
      <c r="D897" s="18"/>
      <c r="E897" s="18"/>
      <c r="F897" s="18"/>
      <c r="G897" s="18"/>
      <c r="H897" s="18"/>
      <c r="I897" s="19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2" customHeight="1" x14ac:dyDescent="0.2">
      <c r="A898" s="18"/>
      <c r="B898" s="18"/>
      <c r="C898" s="18"/>
      <c r="D898" s="18"/>
      <c r="E898" s="18"/>
      <c r="F898" s="18"/>
      <c r="G898" s="18"/>
      <c r="H898" s="18"/>
      <c r="I898" s="19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2" customHeight="1" x14ac:dyDescent="0.2">
      <c r="A899" s="18"/>
      <c r="B899" s="18"/>
      <c r="C899" s="18"/>
      <c r="D899" s="18"/>
      <c r="E899" s="18"/>
      <c r="F899" s="18"/>
      <c r="G899" s="18"/>
      <c r="H899" s="18"/>
      <c r="I899" s="19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2" customHeight="1" x14ac:dyDescent="0.2">
      <c r="A900" s="18"/>
      <c r="B900" s="18"/>
      <c r="C900" s="18"/>
      <c r="D900" s="18"/>
      <c r="E900" s="18"/>
      <c r="F900" s="18"/>
      <c r="G900" s="18"/>
      <c r="H900" s="18"/>
      <c r="I900" s="19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2" customHeight="1" x14ac:dyDescent="0.2">
      <c r="A901" s="18"/>
      <c r="B901" s="18"/>
      <c r="C901" s="18"/>
      <c r="D901" s="18"/>
      <c r="E901" s="18"/>
      <c r="F901" s="18"/>
      <c r="G901" s="18"/>
      <c r="H901" s="18"/>
      <c r="I901" s="19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2" customHeight="1" x14ac:dyDescent="0.2">
      <c r="A902" s="18"/>
      <c r="B902" s="18"/>
      <c r="C902" s="18"/>
      <c r="D902" s="18"/>
      <c r="E902" s="18"/>
      <c r="F902" s="18"/>
      <c r="G902" s="18"/>
      <c r="H902" s="18"/>
      <c r="I902" s="19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2" customHeight="1" x14ac:dyDescent="0.2">
      <c r="A903" s="18"/>
      <c r="B903" s="18"/>
      <c r="C903" s="18"/>
      <c r="D903" s="18"/>
      <c r="E903" s="18"/>
      <c r="F903" s="18"/>
      <c r="G903" s="18"/>
      <c r="H903" s="18"/>
      <c r="I903" s="19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2" customHeight="1" x14ac:dyDescent="0.2">
      <c r="A904" s="18"/>
      <c r="B904" s="18"/>
      <c r="C904" s="18"/>
      <c r="D904" s="18"/>
      <c r="E904" s="18"/>
      <c r="F904" s="18"/>
      <c r="G904" s="18"/>
      <c r="H904" s="18"/>
      <c r="I904" s="19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2" customHeight="1" x14ac:dyDescent="0.2">
      <c r="A905" s="18"/>
      <c r="B905" s="18"/>
      <c r="C905" s="18"/>
      <c r="D905" s="18"/>
      <c r="E905" s="18"/>
      <c r="F905" s="18"/>
      <c r="G905" s="18"/>
      <c r="H905" s="18"/>
      <c r="I905" s="19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2" customHeight="1" x14ac:dyDescent="0.2">
      <c r="A906" s="18"/>
      <c r="B906" s="18"/>
      <c r="C906" s="18"/>
      <c r="D906" s="18"/>
      <c r="E906" s="18"/>
      <c r="F906" s="18"/>
      <c r="G906" s="18"/>
      <c r="H906" s="18"/>
      <c r="I906" s="19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2" customHeight="1" x14ac:dyDescent="0.2">
      <c r="A907" s="18"/>
      <c r="B907" s="18"/>
      <c r="C907" s="18"/>
      <c r="D907" s="18"/>
      <c r="E907" s="18"/>
      <c r="F907" s="18"/>
      <c r="G907" s="18"/>
      <c r="H907" s="18"/>
      <c r="I907" s="19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2" customHeight="1" x14ac:dyDescent="0.2">
      <c r="A908" s="18"/>
      <c r="B908" s="18"/>
      <c r="C908" s="18"/>
      <c r="D908" s="18"/>
      <c r="E908" s="18"/>
      <c r="F908" s="18"/>
      <c r="G908" s="18"/>
      <c r="H908" s="18"/>
      <c r="I908" s="19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2" customHeight="1" x14ac:dyDescent="0.2">
      <c r="A909" s="18"/>
      <c r="B909" s="18"/>
      <c r="C909" s="18"/>
      <c r="D909" s="18"/>
      <c r="E909" s="18"/>
      <c r="F909" s="18"/>
      <c r="G909" s="18"/>
      <c r="H909" s="18"/>
      <c r="I909" s="19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2" customHeight="1" x14ac:dyDescent="0.2">
      <c r="A910" s="18"/>
      <c r="B910" s="18"/>
      <c r="C910" s="18"/>
      <c r="D910" s="18"/>
      <c r="E910" s="18"/>
      <c r="F910" s="18"/>
      <c r="G910" s="18"/>
      <c r="H910" s="18"/>
      <c r="I910" s="19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2" customHeight="1" x14ac:dyDescent="0.2">
      <c r="A911" s="18"/>
      <c r="B911" s="18"/>
      <c r="C911" s="18"/>
      <c r="D911" s="18"/>
      <c r="E911" s="18"/>
      <c r="F911" s="18"/>
      <c r="G911" s="18"/>
      <c r="H911" s="18"/>
      <c r="I911" s="19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2" customHeight="1" x14ac:dyDescent="0.2">
      <c r="A912" s="18"/>
      <c r="B912" s="18"/>
      <c r="C912" s="18"/>
      <c r="D912" s="18"/>
      <c r="E912" s="18"/>
      <c r="F912" s="18"/>
      <c r="G912" s="18"/>
      <c r="H912" s="18"/>
      <c r="I912" s="19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2" customHeight="1" x14ac:dyDescent="0.2">
      <c r="A913" s="18"/>
      <c r="B913" s="18"/>
      <c r="C913" s="18"/>
      <c r="D913" s="18"/>
      <c r="E913" s="18"/>
      <c r="F913" s="18"/>
      <c r="G913" s="18"/>
      <c r="H913" s="18"/>
      <c r="I913" s="19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2" customHeight="1" x14ac:dyDescent="0.2">
      <c r="A914" s="18"/>
      <c r="B914" s="18"/>
      <c r="C914" s="18"/>
      <c r="D914" s="18"/>
      <c r="E914" s="18"/>
      <c r="F914" s="18"/>
      <c r="G914" s="18"/>
      <c r="H914" s="18"/>
      <c r="I914" s="19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2" customHeight="1" x14ac:dyDescent="0.2">
      <c r="A915" s="18"/>
      <c r="B915" s="18"/>
      <c r="C915" s="18"/>
      <c r="D915" s="18"/>
      <c r="E915" s="18"/>
      <c r="F915" s="18"/>
      <c r="G915" s="18"/>
      <c r="H915" s="18"/>
      <c r="I915" s="19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2" customHeight="1" x14ac:dyDescent="0.2">
      <c r="A916" s="18"/>
      <c r="B916" s="18"/>
      <c r="C916" s="18"/>
      <c r="D916" s="18"/>
      <c r="E916" s="18"/>
      <c r="F916" s="18"/>
      <c r="G916" s="18"/>
      <c r="H916" s="18"/>
      <c r="I916" s="19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2" customHeight="1" x14ac:dyDescent="0.2">
      <c r="A917" s="18"/>
      <c r="B917" s="18"/>
      <c r="C917" s="18"/>
      <c r="D917" s="18"/>
      <c r="E917" s="18"/>
      <c r="F917" s="18"/>
      <c r="G917" s="18"/>
      <c r="H917" s="18"/>
      <c r="I917" s="19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2" customHeight="1" x14ac:dyDescent="0.2">
      <c r="A918" s="18"/>
      <c r="B918" s="18"/>
      <c r="C918" s="18"/>
      <c r="D918" s="18"/>
      <c r="E918" s="18"/>
      <c r="F918" s="18"/>
      <c r="G918" s="18"/>
      <c r="H918" s="18"/>
      <c r="I918" s="19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2" customHeight="1" x14ac:dyDescent="0.2">
      <c r="A919" s="18"/>
      <c r="B919" s="18"/>
      <c r="C919" s="18"/>
      <c r="D919" s="18"/>
      <c r="E919" s="18"/>
      <c r="F919" s="18"/>
      <c r="G919" s="18"/>
      <c r="H919" s="18"/>
      <c r="I919" s="19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2" customHeight="1" x14ac:dyDescent="0.2">
      <c r="A920" s="18"/>
      <c r="B920" s="18"/>
      <c r="C920" s="18"/>
      <c r="D920" s="18"/>
      <c r="E920" s="18"/>
      <c r="F920" s="18"/>
      <c r="G920" s="18"/>
      <c r="H920" s="18"/>
      <c r="I920" s="19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2" customHeight="1" x14ac:dyDescent="0.2">
      <c r="A921" s="18"/>
      <c r="B921" s="18"/>
      <c r="C921" s="18"/>
      <c r="D921" s="18"/>
      <c r="E921" s="18"/>
      <c r="F921" s="18"/>
      <c r="G921" s="18"/>
      <c r="H921" s="18"/>
      <c r="I921" s="19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2" customHeight="1" x14ac:dyDescent="0.2">
      <c r="A922" s="18"/>
      <c r="B922" s="18"/>
      <c r="C922" s="18"/>
      <c r="D922" s="18"/>
      <c r="E922" s="18"/>
      <c r="F922" s="18"/>
      <c r="G922" s="18"/>
      <c r="H922" s="18"/>
      <c r="I922" s="19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2" customHeight="1" x14ac:dyDescent="0.2">
      <c r="A923" s="18"/>
      <c r="B923" s="18"/>
      <c r="C923" s="18"/>
      <c r="D923" s="18"/>
      <c r="E923" s="18"/>
      <c r="F923" s="18"/>
      <c r="G923" s="18"/>
      <c r="H923" s="18"/>
      <c r="I923" s="19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2" customHeight="1" x14ac:dyDescent="0.2">
      <c r="A924" s="18"/>
      <c r="B924" s="18"/>
      <c r="C924" s="18"/>
      <c r="D924" s="18"/>
      <c r="E924" s="18"/>
      <c r="F924" s="18"/>
      <c r="G924" s="18"/>
      <c r="H924" s="18"/>
      <c r="I924" s="19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2" customHeight="1" x14ac:dyDescent="0.2">
      <c r="A925" s="18"/>
      <c r="B925" s="18"/>
      <c r="C925" s="18"/>
      <c r="D925" s="18"/>
      <c r="E925" s="18"/>
      <c r="F925" s="18"/>
      <c r="G925" s="18"/>
      <c r="H925" s="18"/>
      <c r="I925" s="19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2" customHeight="1" x14ac:dyDescent="0.2">
      <c r="A926" s="18"/>
      <c r="B926" s="18"/>
      <c r="C926" s="18"/>
      <c r="D926" s="18"/>
      <c r="E926" s="18"/>
      <c r="F926" s="18"/>
      <c r="G926" s="18"/>
      <c r="H926" s="18"/>
      <c r="I926" s="19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2" customHeight="1" x14ac:dyDescent="0.2">
      <c r="A927" s="18"/>
      <c r="B927" s="18"/>
      <c r="C927" s="18"/>
      <c r="D927" s="18"/>
      <c r="E927" s="18"/>
      <c r="F927" s="18"/>
      <c r="G927" s="18"/>
      <c r="H927" s="18"/>
      <c r="I927" s="19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2" customHeight="1" x14ac:dyDescent="0.2">
      <c r="A928" s="18"/>
      <c r="B928" s="18"/>
      <c r="C928" s="18"/>
      <c r="D928" s="18"/>
      <c r="E928" s="18"/>
      <c r="F928" s="18"/>
      <c r="G928" s="18"/>
      <c r="H928" s="18"/>
      <c r="I928" s="19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2" customHeight="1" x14ac:dyDescent="0.2">
      <c r="A929" s="18"/>
      <c r="B929" s="18"/>
      <c r="C929" s="18"/>
      <c r="D929" s="18"/>
      <c r="E929" s="18"/>
      <c r="F929" s="18"/>
      <c r="G929" s="18"/>
      <c r="H929" s="18"/>
      <c r="I929" s="19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2" customHeight="1" x14ac:dyDescent="0.2">
      <c r="A930" s="18"/>
      <c r="B930" s="18"/>
      <c r="C930" s="18"/>
      <c r="D930" s="18"/>
      <c r="E930" s="18"/>
      <c r="F930" s="18"/>
      <c r="G930" s="18"/>
      <c r="H930" s="18"/>
      <c r="I930" s="19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2" customHeight="1" x14ac:dyDescent="0.2">
      <c r="A931" s="18"/>
      <c r="B931" s="18"/>
      <c r="C931" s="18"/>
      <c r="D931" s="18"/>
      <c r="E931" s="18"/>
      <c r="F931" s="18"/>
      <c r="G931" s="18"/>
      <c r="H931" s="18"/>
      <c r="I931" s="19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2" customHeight="1" x14ac:dyDescent="0.2">
      <c r="A932" s="18"/>
      <c r="B932" s="18"/>
      <c r="C932" s="18"/>
      <c r="D932" s="18"/>
      <c r="E932" s="18"/>
      <c r="F932" s="18"/>
      <c r="G932" s="18"/>
      <c r="H932" s="18"/>
      <c r="I932" s="19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2" customHeight="1" x14ac:dyDescent="0.2">
      <c r="A933" s="18"/>
      <c r="B933" s="18"/>
      <c r="C933" s="18"/>
      <c r="D933" s="18"/>
      <c r="E933" s="18"/>
      <c r="F933" s="18"/>
      <c r="G933" s="18"/>
      <c r="H933" s="18"/>
      <c r="I933" s="19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2" customHeight="1" x14ac:dyDescent="0.2">
      <c r="A934" s="18"/>
      <c r="B934" s="18"/>
      <c r="C934" s="18"/>
      <c r="D934" s="18"/>
      <c r="E934" s="18"/>
      <c r="F934" s="18"/>
      <c r="G934" s="18"/>
      <c r="H934" s="18"/>
      <c r="I934" s="19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2" customHeight="1" x14ac:dyDescent="0.2">
      <c r="A935" s="18"/>
      <c r="B935" s="18"/>
      <c r="C935" s="18"/>
      <c r="D935" s="18"/>
      <c r="E935" s="18"/>
      <c r="F935" s="18"/>
      <c r="G935" s="18"/>
      <c r="H935" s="18"/>
      <c r="I935" s="19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2" customHeight="1" x14ac:dyDescent="0.2">
      <c r="A936" s="18"/>
      <c r="B936" s="18"/>
      <c r="C936" s="18"/>
      <c r="D936" s="18"/>
      <c r="E936" s="18"/>
      <c r="F936" s="18"/>
      <c r="G936" s="18"/>
      <c r="H936" s="18"/>
      <c r="I936" s="19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2" customHeight="1" x14ac:dyDescent="0.2">
      <c r="A937" s="18"/>
      <c r="B937" s="18"/>
      <c r="C937" s="18"/>
      <c r="D937" s="18"/>
      <c r="E937" s="18"/>
      <c r="F937" s="18"/>
      <c r="G937" s="18"/>
      <c r="H937" s="18"/>
      <c r="I937" s="19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2" customHeight="1" x14ac:dyDescent="0.2">
      <c r="A938" s="18"/>
      <c r="B938" s="18"/>
      <c r="C938" s="18"/>
      <c r="D938" s="18"/>
      <c r="E938" s="18"/>
      <c r="F938" s="18"/>
      <c r="G938" s="18"/>
      <c r="H938" s="18"/>
      <c r="I938" s="19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2" customHeight="1" x14ac:dyDescent="0.2">
      <c r="A939" s="18"/>
      <c r="B939" s="18"/>
      <c r="C939" s="18"/>
      <c r="D939" s="18"/>
      <c r="E939" s="18"/>
      <c r="F939" s="18"/>
      <c r="G939" s="18"/>
      <c r="H939" s="18"/>
      <c r="I939" s="19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2" customHeight="1" x14ac:dyDescent="0.2">
      <c r="A940" s="18"/>
      <c r="B940" s="18"/>
      <c r="C940" s="18"/>
      <c r="D940" s="18"/>
      <c r="E940" s="18"/>
      <c r="F940" s="18"/>
      <c r="G940" s="18"/>
      <c r="H940" s="18"/>
      <c r="I940" s="19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2" customHeight="1" x14ac:dyDescent="0.2">
      <c r="A941" s="18"/>
      <c r="B941" s="18"/>
      <c r="C941" s="18"/>
      <c r="D941" s="18"/>
      <c r="E941" s="18"/>
      <c r="F941" s="18"/>
      <c r="G941" s="18"/>
      <c r="H941" s="18"/>
      <c r="I941" s="19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2" customHeight="1" x14ac:dyDescent="0.2">
      <c r="A942" s="18"/>
      <c r="B942" s="18"/>
      <c r="C942" s="18"/>
      <c r="D942" s="18"/>
      <c r="E942" s="18"/>
      <c r="F942" s="18"/>
      <c r="G942" s="18"/>
      <c r="H942" s="18"/>
      <c r="I942" s="19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2" customHeight="1" x14ac:dyDescent="0.2">
      <c r="A943" s="18"/>
      <c r="B943" s="18"/>
      <c r="C943" s="18"/>
      <c r="D943" s="18"/>
      <c r="E943" s="18"/>
      <c r="F943" s="18"/>
      <c r="G943" s="18"/>
      <c r="H943" s="18"/>
      <c r="I943" s="19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2" customHeight="1" x14ac:dyDescent="0.2">
      <c r="A944" s="18"/>
      <c r="B944" s="18"/>
      <c r="C944" s="18"/>
      <c r="D944" s="18"/>
      <c r="E944" s="18"/>
      <c r="F944" s="18"/>
      <c r="G944" s="18"/>
      <c r="H944" s="18"/>
      <c r="I944" s="19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2" customHeight="1" x14ac:dyDescent="0.2">
      <c r="A945" s="18"/>
      <c r="B945" s="18"/>
      <c r="C945" s="18"/>
      <c r="D945" s="18"/>
      <c r="E945" s="18"/>
      <c r="F945" s="18"/>
      <c r="G945" s="18"/>
      <c r="H945" s="18"/>
      <c r="I945" s="19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2" customHeight="1" x14ac:dyDescent="0.2">
      <c r="A946" s="18"/>
      <c r="B946" s="18"/>
      <c r="C946" s="18"/>
      <c r="D946" s="18"/>
      <c r="E946" s="18"/>
      <c r="F946" s="18"/>
      <c r="G946" s="18"/>
      <c r="H946" s="18"/>
      <c r="I946" s="19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2" customHeight="1" x14ac:dyDescent="0.2">
      <c r="A947" s="18"/>
      <c r="B947" s="18"/>
      <c r="C947" s="18"/>
      <c r="D947" s="18"/>
      <c r="E947" s="18"/>
      <c r="F947" s="18"/>
      <c r="G947" s="18"/>
      <c r="H947" s="18"/>
      <c r="I947" s="19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2" customHeight="1" x14ac:dyDescent="0.2">
      <c r="A948" s="18"/>
      <c r="B948" s="18"/>
      <c r="C948" s="18"/>
      <c r="D948" s="18"/>
      <c r="E948" s="18"/>
      <c r="F948" s="18"/>
      <c r="G948" s="18"/>
      <c r="H948" s="18"/>
      <c r="I948" s="19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2" customHeight="1" x14ac:dyDescent="0.2">
      <c r="A949" s="18"/>
      <c r="B949" s="18"/>
      <c r="C949" s="18"/>
      <c r="D949" s="18"/>
      <c r="E949" s="18"/>
      <c r="F949" s="18"/>
      <c r="G949" s="18"/>
      <c r="H949" s="18"/>
      <c r="I949" s="19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2" customHeight="1" x14ac:dyDescent="0.2">
      <c r="A950" s="18"/>
      <c r="B950" s="18"/>
      <c r="C950" s="18"/>
      <c r="D950" s="18"/>
      <c r="E950" s="18"/>
      <c r="F950" s="18"/>
      <c r="G950" s="18"/>
      <c r="H950" s="18"/>
      <c r="I950" s="19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2" customHeight="1" x14ac:dyDescent="0.2">
      <c r="A951" s="18"/>
      <c r="B951" s="18"/>
      <c r="C951" s="18"/>
      <c r="D951" s="18"/>
      <c r="E951" s="18"/>
      <c r="F951" s="18"/>
      <c r="G951" s="18"/>
      <c r="H951" s="18"/>
      <c r="I951" s="19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2" customHeight="1" x14ac:dyDescent="0.2">
      <c r="A952" s="18"/>
      <c r="B952" s="18"/>
      <c r="C952" s="18"/>
      <c r="D952" s="18"/>
      <c r="E952" s="18"/>
      <c r="F952" s="18"/>
      <c r="G952" s="18"/>
      <c r="H952" s="18"/>
      <c r="I952" s="19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2" customHeight="1" x14ac:dyDescent="0.2">
      <c r="A953" s="18"/>
      <c r="B953" s="18"/>
      <c r="C953" s="18"/>
      <c r="D953" s="18"/>
      <c r="E953" s="18"/>
      <c r="F953" s="18"/>
      <c r="G953" s="18"/>
      <c r="H953" s="18"/>
      <c r="I953" s="19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2" customHeight="1" x14ac:dyDescent="0.2">
      <c r="A954" s="18"/>
      <c r="B954" s="18"/>
      <c r="C954" s="18"/>
      <c r="D954" s="18"/>
      <c r="E954" s="18"/>
      <c r="F954" s="18"/>
      <c r="G954" s="18"/>
      <c r="H954" s="18"/>
      <c r="I954" s="19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2" customHeight="1" x14ac:dyDescent="0.2">
      <c r="A955" s="18"/>
      <c r="B955" s="18"/>
      <c r="C955" s="18"/>
      <c r="D955" s="18"/>
      <c r="E955" s="18"/>
      <c r="F955" s="18"/>
      <c r="G955" s="18"/>
      <c r="H955" s="18"/>
      <c r="I955" s="19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2" customHeight="1" x14ac:dyDescent="0.2">
      <c r="A956" s="18"/>
      <c r="B956" s="18"/>
      <c r="C956" s="18"/>
      <c r="D956" s="18"/>
      <c r="E956" s="18"/>
      <c r="F956" s="18"/>
      <c r="G956" s="18"/>
      <c r="H956" s="18"/>
      <c r="I956" s="19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2" customHeight="1" x14ac:dyDescent="0.2">
      <c r="A957" s="18"/>
      <c r="B957" s="18"/>
      <c r="C957" s="18"/>
      <c r="D957" s="18"/>
      <c r="E957" s="18"/>
      <c r="F957" s="18"/>
      <c r="G957" s="18"/>
      <c r="H957" s="18"/>
      <c r="I957" s="19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2" customHeight="1" x14ac:dyDescent="0.2">
      <c r="A958" s="18"/>
      <c r="B958" s="18"/>
      <c r="C958" s="18"/>
      <c r="D958" s="18"/>
      <c r="E958" s="18"/>
      <c r="F958" s="18"/>
      <c r="G958" s="18"/>
      <c r="H958" s="18"/>
      <c r="I958" s="19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2" customHeight="1" x14ac:dyDescent="0.2">
      <c r="A959" s="18"/>
      <c r="B959" s="18"/>
      <c r="C959" s="18"/>
      <c r="D959" s="18"/>
      <c r="E959" s="18"/>
      <c r="F959" s="18"/>
      <c r="G959" s="18"/>
      <c r="H959" s="18"/>
      <c r="I959" s="19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2" customHeight="1" x14ac:dyDescent="0.2">
      <c r="A960" s="18"/>
      <c r="B960" s="18"/>
      <c r="C960" s="18"/>
      <c r="D960" s="18"/>
      <c r="E960" s="18"/>
      <c r="F960" s="18"/>
      <c r="G960" s="18"/>
      <c r="H960" s="18"/>
      <c r="I960" s="19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2" customHeight="1" x14ac:dyDescent="0.2">
      <c r="A961" s="18"/>
      <c r="B961" s="18"/>
      <c r="C961" s="18"/>
      <c r="D961" s="18"/>
      <c r="E961" s="18"/>
      <c r="F961" s="18"/>
      <c r="G961" s="18"/>
      <c r="H961" s="18"/>
      <c r="I961" s="19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2" customHeight="1" x14ac:dyDescent="0.2">
      <c r="A962" s="18"/>
      <c r="B962" s="18"/>
      <c r="C962" s="18"/>
      <c r="D962" s="18"/>
      <c r="E962" s="18"/>
      <c r="F962" s="18"/>
      <c r="G962" s="18"/>
      <c r="H962" s="18"/>
      <c r="I962" s="19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2" customHeight="1" x14ac:dyDescent="0.2">
      <c r="A963" s="18"/>
      <c r="B963" s="18"/>
      <c r="C963" s="18"/>
      <c r="D963" s="18"/>
      <c r="E963" s="18"/>
      <c r="F963" s="18"/>
      <c r="G963" s="18"/>
      <c r="H963" s="18"/>
      <c r="I963" s="19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2" customHeight="1" x14ac:dyDescent="0.2">
      <c r="A964" s="18"/>
      <c r="B964" s="18"/>
      <c r="C964" s="18"/>
      <c r="D964" s="18"/>
      <c r="E964" s="18"/>
      <c r="F964" s="18"/>
      <c r="G964" s="18"/>
      <c r="H964" s="18"/>
      <c r="I964" s="19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2" customHeight="1" x14ac:dyDescent="0.2">
      <c r="A965" s="18"/>
      <c r="B965" s="18"/>
      <c r="C965" s="18"/>
      <c r="D965" s="18"/>
      <c r="E965" s="18"/>
      <c r="F965" s="18"/>
      <c r="G965" s="18"/>
      <c r="H965" s="18"/>
      <c r="I965" s="19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2" customHeight="1" x14ac:dyDescent="0.2">
      <c r="A966" s="18"/>
      <c r="B966" s="18"/>
      <c r="C966" s="18"/>
      <c r="D966" s="18"/>
      <c r="E966" s="18"/>
      <c r="F966" s="18"/>
      <c r="G966" s="18"/>
      <c r="H966" s="18"/>
      <c r="I966" s="19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2" customHeight="1" x14ac:dyDescent="0.2">
      <c r="A967" s="18"/>
      <c r="B967" s="18"/>
      <c r="C967" s="18"/>
      <c r="D967" s="18"/>
      <c r="E967" s="18"/>
      <c r="F967" s="18"/>
      <c r="G967" s="18"/>
      <c r="H967" s="18"/>
      <c r="I967" s="19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2" customHeight="1" x14ac:dyDescent="0.2">
      <c r="A968" s="18"/>
      <c r="B968" s="18"/>
      <c r="C968" s="18"/>
      <c r="D968" s="18"/>
      <c r="E968" s="18"/>
      <c r="F968" s="18"/>
      <c r="G968" s="18"/>
      <c r="H968" s="18"/>
      <c r="I968" s="19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2" customHeight="1" x14ac:dyDescent="0.2">
      <c r="A969" s="18"/>
      <c r="B969" s="18"/>
      <c r="C969" s="18"/>
      <c r="D969" s="18"/>
      <c r="E969" s="18"/>
      <c r="F969" s="18"/>
      <c r="G969" s="18"/>
      <c r="H969" s="18"/>
      <c r="I969" s="19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2" customHeight="1" x14ac:dyDescent="0.2">
      <c r="A970" s="18"/>
      <c r="B970" s="18"/>
      <c r="C970" s="18"/>
      <c r="D970" s="18"/>
      <c r="E970" s="18"/>
      <c r="F970" s="18"/>
      <c r="G970" s="18"/>
      <c r="H970" s="18"/>
      <c r="I970" s="19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2" customHeight="1" x14ac:dyDescent="0.2">
      <c r="A971" s="18"/>
      <c r="B971" s="18"/>
      <c r="C971" s="18"/>
      <c r="D971" s="18"/>
      <c r="E971" s="18"/>
      <c r="F971" s="18"/>
      <c r="G971" s="18"/>
      <c r="H971" s="18"/>
      <c r="I971" s="19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2" customHeight="1" x14ac:dyDescent="0.2">
      <c r="A972" s="18"/>
      <c r="B972" s="18"/>
      <c r="C972" s="18"/>
      <c r="D972" s="18"/>
      <c r="E972" s="18"/>
      <c r="F972" s="18"/>
      <c r="G972" s="18"/>
      <c r="H972" s="18"/>
      <c r="I972" s="19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2" customHeight="1" x14ac:dyDescent="0.2">
      <c r="A973" s="18"/>
      <c r="B973" s="18"/>
      <c r="C973" s="18"/>
      <c r="D973" s="18"/>
      <c r="E973" s="18"/>
      <c r="F973" s="18"/>
      <c r="G973" s="18"/>
      <c r="H973" s="18"/>
      <c r="I973" s="19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2" customHeight="1" x14ac:dyDescent="0.2">
      <c r="A974" s="18"/>
      <c r="B974" s="18"/>
      <c r="C974" s="18"/>
      <c r="D974" s="18"/>
      <c r="E974" s="18"/>
      <c r="F974" s="18"/>
      <c r="G974" s="18"/>
      <c r="H974" s="18"/>
      <c r="I974" s="19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2" customHeight="1" x14ac:dyDescent="0.2">
      <c r="A975" s="18"/>
      <c r="B975" s="18"/>
      <c r="C975" s="18"/>
      <c r="D975" s="18"/>
      <c r="E975" s="18"/>
      <c r="F975" s="18"/>
      <c r="G975" s="18"/>
      <c r="H975" s="18"/>
      <c r="I975" s="19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2" customHeight="1" x14ac:dyDescent="0.2">
      <c r="A976" s="18"/>
      <c r="B976" s="18"/>
      <c r="C976" s="18"/>
      <c r="D976" s="18"/>
      <c r="E976" s="18"/>
      <c r="F976" s="18"/>
      <c r="G976" s="18"/>
      <c r="H976" s="18"/>
      <c r="I976" s="19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2" customHeight="1" x14ac:dyDescent="0.2">
      <c r="A977" s="18"/>
      <c r="B977" s="18"/>
      <c r="C977" s="18"/>
      <c r="D977" s="18"/>
      <c r="E977" s="18"/>
      <c r="F977" s="18"/>
      <c r="G977" s="18"/>
      <c r="H977" s="18"/>
      <c r="I977" s="19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2" customHeight="1" x14ac:dyDescent="0.2">
      <c r="A978" s="18"/>
      <c r="B978" s="18"/>
      <c r="C978" s="18"/>
      <c r="D978" s="18"/>
      <c r="E978" s="18"/>
      <c r="F978" s="18"/>
      <c r="G978" s="18"/>
      <c r="H978" s="18"/>
      <c r="I978" s="19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2" customHeight="1" x14ac:dyDescent="0.2">
      <c r="A979" s="18"/>
      <c r="B979" s="18"/>
      <c r="C979" s="18"/>
      <c r="D979" s="18"/>
      <c r="E979" s="18"/>
      <c r="F979" s="18"/>
      <c r="G979" s="18"/>
      <c r="H979" s="18"/>
      <c r="I979" s="19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2" customHeight="1" x14ac:dyDescent="0.2">
      <c r="A980" s="18"/>
      <c r="B980" s="18"/>
      <c r="C980" s="18"/>
      <c r="D980" s="18"/>
      <c r="E980" s="18"/>
      <c r="F980" s="18"/>
      <c r="G980" s="18"/>
      <c r="H980" s="18"/>
      <c r="I980" s="19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2" customHeight="1" x14ac:dyDescent="0.2">
      <c r="A981" s="18"/>
      <c r="B981" s="18"/>
      <c r="C981" s="18"/>
      <c r="D981" s="18"/>
      <c r="E981" s="18"/>
      <c r="F981" s="18"/>
      <c r="G981" s="18"/>
      <c r="H981" s="18"/>
      <c r="I981" s="19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2" customHeight="1" x14ac:dyDescent="0.2">
      <c r="A982" s="18"/>
      <c r="B982" s="18"/>
      <c r="C982" s="18"/>
      <c r="D982" s="18"/>
      <c r="E982" s="18"/>
      <c r="F982" s="18"/>
      <c r="G982" s="18"/>
      <c r="H982" s="18"/>
      <c r="I982" s="19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2" customHeight="1" x14ac:dyDescent="0.2">
      <c r="A983" s="18"/>
      <c r="B983" s="18"/>
      <c r="C983" s="18"/>
      <c r="D983" s="18"/>
      <c r="E983" s="18"/>
      <c r="F983" s="18"/>
      <c r="G983" s="18"/>
      <c r="H983" s="18"/>
      <c r="I983" s="19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2" customHeight="1" x14ac:dyDescent="0.2">
      <c r="A984" s="18"/>
      <c r="B984" s="18"/>
      <c r="C984" s="18"/>
      <c r="D984" s="18"/>
      <c r="E984" s="18"/>
      <c r="F984" s="18"/>
      <c r="G984" s="18"/>
      <c r="H984" s="18"/>
      <c r="I984" s="19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2" customHeight="1" x14ac:dyDescent="0.2">
      <c r="A985" s="18"/>
      <c r="B985" s="18"/>
      <c r="C985" s="18"/>
      <c r="D985" s="18"/>
      <c r="E985" s="18"/>
      <c r="F985" s="18"/>
      <c r="G985" s="18"/>
      <c r="H985" s="18"/>
      <c r="I985" s="19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2" customHeight="1" x14ac:dyDescent="0.2">
      <c r="A986" s="18"/>
      <c r="B986" s="18"/>
      <c r="C986" s="18"/>
      <c r="D986" s="18"/>
      <c r="E986" s="18"/>
      <c r="F986" s="18"/>
      <c r="G986" s="18"/>
      <c r="H986" s="18"/>
      <c r="I986" s="19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2" customHeight="1" x14ac:dyDescent="0.2">
      <c r="A987" s="18"/>
      <c r="B987" s="18"/>
      <c r="C987" s="18"/>
      <c r="D987" s="18"/>
      <c r="E987" s="18"/>
      <c r="F987" s="18"/>
      <c r="G987" s="18"/>
      <c r="H987" s="18"/>
      <c r="I987" s="19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2" customHeight="1" x14ac:dyDescent="0.2">
      <c r="A988" s="18"/>
      <c r="B988" s="18"/>
      <c r="C988" s="18"/>
      <c r="D988" s="18"/>
      <c r="E988" s="18"/>
      <c r="F988" s="18"/>
      <c r="G988" s="18"/>
      <c r="H988" s="18"/>
      <c r="I988" s="19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2" customHeight="1" x14ac:dyDescent="0.2">
      <c r="A989" s="18"/>
      <c r="B989" s="18"/>
      <c r="C989" s="18"/>
      <c r="D989" s="18"/>
      <c r="E989" s="18"/>
      <c r="F989" s="18"/>
      <c r="G989" s="18"/>
      <c r="H989" s="18"/>
      <c r="I989" s="19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2" customHeight="1" x14ac:dyDescent="0.2">
      <c r="A990" s="18"/>
      <c r="B990" s="18"/>
      <c r="C990" s="18"/>
      <c r="D990" s="18"/>
      <c r="E990" s="18"/>
      <c r="F990" s="18"/>
      <c r="G990" s="18"/>
      <c r="H990" s="18"/>
      <c r="I990" s="19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2" customHeight="1" x14ac:dyDescent="0.2">
      <c r="A991" s="18"/>
      <c r="B991" s="18"/>
      <c r="C991" s="18"/>
      <c r="D991" s="18"/>
      <c r="E991" s="18"/>
      <c r="F991" s="18"/>
      <c r="G991" s="18"/>
      <c r="H991" s="18"/>
      <c r="I991" s="19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2" customHeight="1" x14ac:dyDescent="0.2">
      <c r="A992" s="18"/>
      <c r="B992" s="18"/>
      <c r="C992" s="18"/>
      <c r="D992" s="18"/>
      <c r="E992" s="18"/>
      <c r="F992" s="18"/>
      <c r="G992" s="18"/>
      <c r="H992" s="18"/>
      <c r="I992" s="19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2" customHeight="1" x14ac:dyDescent="0.2">
      <c r="A993" s="18"/>
      <c r="B993" s="18"/>
      <c r="C993" s="18"/>
      <c r="D993" s="18"/>
      <c r="E993" s="18"/>
      <c r="F993" s="18"/>
      <c r="G993" s="18"/>
      <c r="H993" s="18"/>
      <c r="I993" s="19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2" customHeight="1" x14ac:dyDescent="0.2">
      <c r="A994" s="18"/>
      <c r="B994" s="18"/>
      <c r="C994" s="18"/>
      <c r="D994" s="18"/>
      <c r="E994" s="18"/>
      <c r="F994" s="18"/>
      <c r="G994" s="18"/>
      <c r="H994" s="18"/>
      <c r="I994" s="19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2" customHeight="1" x14ac:dyDescent="0.2">
      <c r="A995" s="18"/>
      <c r="B995" s="18"/>
      <c r="C995" s="18"/>
      <c r="D995" s="18"/>
      <c r="E995" s="18"/>
      <c r="F995" s="18"/>
      <c r="G995" s="18"/>
      <c r="H995" s="18"/>
      <c r="I995" s="19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2" customHeight="1" x14ac:dyDescent="0.2">
      <c r="A996" s="18"/>
      <c r="B996" s="18"/>
      <c r="C996" s="18"/>
      <c r="D996" s="18"/>
      <c r="E996" s="18"/>
      <c r="F996" s="18"/>
      <c r="G996" s="18"/>
      <c r="H996" s="18"/>
      <c r="I996" s="19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2" customHeight="1" x14ac:dyDescent="0.2">
      <c r="A997" s="18"/>
      <c r="B997" s="18"/>
      <c r="C997" s="18"/>
      <c r="D997" s="18"/>
      <c r="E997" s="18"/>
      <c r="F997" s="18"/>
      <c r="G997" s="18"/>
      <c r="H997" s="18"/>
      <c r="I997" s="19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2" customHeight="1" x14ac:dyDescent="0.2">
      <c r="A998" s="18"/>
      <c r="B998" s="18"/>
      <c r="C998" s="18"/>
      <c r="D998" s="18"/>
      <c r="E998" s="18"/>
      <c r="F998" s="18"/>
      <c r="G998" s="18"/>
      <c r="H998" s="18"/>
      <c r="I998" s="19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2" customHeight="1" x14ac:dyDescent="0.2">
      <c r="A999" s="18"/>
      <c r="B999" s="18"/>
      <c r="C999" s="18"/>
      <c r="D999" s="18"/>
      <c r="E999" s="18"/>
      <c r="F999" s="18"/>
      <c r="G999" s="18"/>
      <c r="H999" s="18"/>
      <c r="I999" s="19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2" customHeight="1" x14ac:dyDescent="0.2">
      <c r="A1000" s="18"/>
      <c r="B1000" s="18"/>
      <c r="C1000" s="18"/>
      <c r="D1000" s="18"/>
      <c r="E1000" s="18"/>
      <c r="F1000" s="18"/>
      <c r="G1000" s="18"/>
      <c r="H1000" s="18"/>
      <c r="I1000" s="19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mergeCells count="2">
    <mergeCell ref="D6:E6"/>
    <mergeCell ref="D7:E7"/>
  </mergeCells>
  <printOptions horizontalCentered="1" verticalCentered="1"/>
  <pageMargins left="0.59055118110236227" right="0.39370078740157483" top="0.39370078740157483" bottom="0.39370078740157483" header="0" footer="0"/>
  <pageSetup orientation="portrait"/>
  <headerFooter>
    <oddHeader>&amp;C</oddHeader>
    <oddFooter>&amp;C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baseColWidth="10" defaultColWidth="12.5703125" defaultRowHeight="15" customHeight="1" x14ac:dyDescent="0.2"/>
  <cols>
    <col min="1" max="1" width="39.7109375" customWidth="1"/>
    <col min="2" max="2" width="12.7109375" customWidth="1"/>
    <col min="3" max="3" width="1.7109375" customWidth="1"/>
    <col min="4" max="4" width="11.7109375" customWidth="1"/>
    <col min="5" max="5" width="13.140625" customWidth="1"/>
    <col min="6" max="6" width="1.7109375" customWidth="1"/>
    <col min="7" max="7" width="12.85546875" customWidth="1"/>
    <col min="8" max="8" width="1.7109375" customWidth="1"/>
    <col min="9" max="9" width="12.7109375" customWidth="1"/>
    <col min="10" max="10" width="1.7109375" customWidth="1"/>
    <col min="11" max="11" width="7.85546875" customWidth="1"/>
    <col min="12" max="12" width="12.7109375" customWidth="1"/>
    <col min="13" max="13" width="1.42578125" customWidth="1"/>
    <col min="14" max="14" width="8.42578125" customWidth="1"/>
    <col min="15" max="26" width="10.5703125" customWidth="1"/>
  </cols>
  <sheetData>
    <row r="1" spans="1:26" ht="12.75" customHeight="1" x14ac:dyDescent="0.2">
      <c r="A1" s="16" t="str">
        <f>+'1. PATRIM FISCAL'!A1</f>
        <v>INDUSTRIAS EL MEJOR ESTILO S.A.</v>
      </c>
      <c r="B1" s="40"/>
      <c r="C1" s="35"/>
      <c r="D1" s="35"/>
      <c r="E1" s="35"/>
      <c r="F1" s="35"/>
      <c r="G1" s="35"/>
      <c r="H1" s="35"/>
      <c r="I1" s="35"/>
      <c r="J1" s="18"/>
      <c r="K1" s="19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2.75" customHeight="1" x14ac:dyDescent="0.2">
      <c r="A2" s="16" t="str">
        <f>+'1. PATRIM FISCAL'!A2</f>
        <v>NIT 860.378.961 - 5</v>
      </c>
      <c r="B2" s="40"/>
      <c r="C2" s="35"/>
      <c r="D2" s="35"/>
      <c r="E2" s="35"/>
      <c r="F2" s="35"/>
      <c r="G2" s="35"/>
      <c r="H2" s="35"/>
      <c r="I2" s="35"/>
      <c r="J2" s="18"/>
      <c r="K2" s="19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.75" customHeight="1" x14ac:dyDescent="0.2">
      <c r="A3" s="16" t="str">
        <f>+'1. PATRIM FISCAL'!A3</f>
        <v>DECLARACION DE RENTA AÑO GRAVABLE 2021</v>
      </c>
      <c r="B3" s="40"/>
      <c r="C3" s="35"/>
      <c r="D3" s="35"/>
      <c r="E3" s="35"/>
      <c r="F3" s="35"/>
      <c r="G3" s="35"/>
      <c r="H3" s="35"/>
      <c r="I3" s="40" t="s">
        <v>102</v>
      </c>
      <c r="J3" s="18"/>
      <c r="K3" s="19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2.75" customHeight="1" x14ac:dyDescent="0.2">
      <c r="A4" s="16" t="s">
        <v>103</v>
      </c>
      <c r="B4" s="39"/>
      <c r="C4" s="35"/>
      <c r="D4" s="35"/>
      <c r="E4" s="35"/>
      <c r="F4" s="35"/>
      <c r="G4" s="35"/>
      <c r="H4" s="35"/>
      <c r="I4" s="35"/>
      <c r="J4" s="18"/>
      <c r="K4" s="19"/>
      <c r="L4" s="45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2.75" customHeight="1" x14ac:dyDescent="0.2">
      <c r="A5" s="16"/>
      <c r="B5" s="39"/>
      <c r="C5" s="35"/>
      <c r="D5" s="35"/>
      <c r="E5" s="35"/>
      <c r="F5" s="35"/>
      <c r="G5" s="35"/>
      <c r="H5" s="35"/>
      <c r="I5" s="35"/>
      <c r="J5" s="18"/>
      <c r="K5" s="19"/>
      <c r="L5" s="45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2.75" customHeight="1" x14ac:dyDescent="0.2">
      <c r="A6" s="16"/>
      <c r="B6" s="46" t="str">
        <f>+'1. PATRIM FISCAL'!B6</f>
        <v xml:space="preserve">SALDO </v>
      </c>
      <c r="C6" s="47"/>
      <c r="D6" s="572" t="s">
        <v>40</v>
      </c>
      <c r="E6" s="569"/>
      <c r="F6" s="35"/>
      <c r="G6" s="46" t="s">
        <v>41</v>
      </c>
      <c r="H6" s="35"/>
      <c r="I6" s="46" t="s">
        <v>41</v>
      </c>
      <c r="J6" s="18"/>
      <c r="K6" s="24" t="s">
        <v>104</v>
      </c>
      <c r="L6" s="45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2.75" customHeight="1" x14ac:dyDescent="0.2">
      <c r="A7" s="16"/>
      <c r="B7" s="48" t="str">
        <f>+'1. PATRIM FISCAL'!B7</f>
        <v>CONTABLE</v>
      </c>
      <c r="C7" s="47"/>
      <c r="D7" s="573" t="s">
        <v>43</v>
      </c>
      <c r="E7" s="571"/>
      <c r="F7" s="35"/>
      <c r="G7" s="48" t="s">
        <v>105</v>
      </c>
      <c r="H7" s="35"/>
      <c r="I7" s="48" t="s">
        <v>44</v>
      </c>
      <c r="J7" s="18"/>
      <c r="K7" s="48" t="s">
        <v>106</v>
      </c>
      <c r="L7" s="45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2.75" customHeight="1" x14ac:dyDescent="0.2">
      <c r="A8" s="16"/>
      <c r="B8" s="28" t="str">
        <f>+'1. PATRIM FISCAL'!B8</f>
        <v xml:space="preserve"> 31-12-21</v>
      </c>
      <c r="C8" s="47"/>
      <c r="D8" s="49" t="s">
        <v>47</v>
      </c>
      <c r="E8" s="49" t="s">
        <v>48</v>
      </c>
      <c r="F8" s="35"/>
      <c r="G8" s="50"/>
      <c r="H8" s="35"/>
      <c r="I8" s="28" t="str">
        <f>+B8</f>
        <v xml:space="preserve"> 31-12-21</v>
      </c>
      <c r="J8" s="18"/>
      <c r="K8" s="51" t="s">
        <v>107</v>
      </c>
      <c r="L8" s="45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2.75" customHeight="1" x14ac:dyDescent="0.2">
      <c r="A9" s="19"/>
      <c r="B9" s="39"/>
      <c r="C9" s="35"/>
      <c r="D9" s="35"/>
      <c r="E9" s="35"/>
      <c r="F9" s="35"/>
      <c r="G9" s="35"/>
      <c r="H9" s="35"/>
      <c r="I9" s="35"/>
      <c r="J9" s="18"/>
      <c r="K9" s="19"/>
      <c r="L9" s="52" t="s">
        <v>88</v>
      </c>
      <c r="M9" s="17"/>
      <c r="N9" s="17" t="s">
        <v>88</v>
      </c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2.75" customHeight="1" x14ac:dyDescent="0.2">
      <c r="A10" s="53" t="s">
        <v>108</v>
      </c>
      <c r="B10" s="35"/>
      <c r="C10" s="35"/>
      <c r="D10" s="35"/>
      <c r="E10" s="35"/>
      <c r="F10" s="35"/>
      <c r="G10" s="35"/>
      <c r="H10" s="35"/>
      <c r="I10" s="35"/>
      <c r="J10" s="18"/>
      <c r="K10" s="19"/>
      <c r="L10" s="52" t="s">
        <v>88</v>
      </c>
      <c r="M10" s="17"/>
      <c r="N10" s="17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2.75" customHeight="1" x14ac:dyDescent="0.2">
      <c r="A11" s="18" t="s">
        <v>109</v>
      </c>
      <c r="B11" s="34">
        <v>2297000000</v>
      </c>
      <c r="C11" s="34"/>
      <c r="D11" s="34"/>
      <c r="E11" s="34"/>
      <c r="F11" s="34"/>
      <c r="G11" s="34">
        <f t="shared" ref="G11:G14" si="0">+B11+E11-D11</f>
        <v>2297000000</v>
      </c>
      <c r="H11" s="34"/>
      <c r="I11" s="34"/>
      <c r="J11" s="18"/>
      <c r="K11" s="19"/>
      <c r="L11" s="52" t="s">
        <v>88</v>
      </c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2.75" customHeight="1" x14ac:dyDescent="0.2">
      <c r="A12" s="18" t="s">
        <v>110</v>
      </c>
      <c r="B12" s="34">
        <v>1259680000</v>
      </c>
      <c r="C12" s="34"/>
      <c r="D12" s="34"/>
      <c r="E12" s="34"/>
      <c r="F12" s="34"/>
      <c r="G12" s="34">
        <f t="shared" si="0"/>
        <v>1259680000</v>
      </c>
      <c r="H12" s="34"/>
      <c r="I12" s="34"/>
      <c r="J12" s="18"/>
      <c r="K12" s="19"/>
      <c r="L12" s="52" t="s">
        <v>88</v>
      </c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2.75" customHeight="1" x14ac:dyDescent="0.2">
      <c r="A13" s="18" t="s">
        <v>111</v>
      </c>
      <c r="B13" s="34">
        <f>132029000</f>
        <v>132029000</v>
      </c>
      <c r="C13" s="34"/>
      <c r="D13" s="34"/>
      <c r="E13" s="34"/>
      <c r="F13" s="34"/>
      <c r="G13" s="34">
        <f t="shared" si="0"/>
        <v>132029000</v>
      </c>
      <c r="H13" s="34"/>
      <c r="I13" s="34"/>
      <c r="J13" s="18"/>
      <c r="K13" s="19"/>
      <c r="L13" s="52" t="s">
        <v>88</v>
      </c>
      <c r="M13" s="18"/>
      <c r="N13" s="19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2.75" customHeight="1" x14ac:dyDescent="0.2">
      <c r="A14" s="33" t="s">
        <v>112</v>
      </c>
      <c r="B14" s="34">
        <f>+'11. INGRESOS'!E62</f>
        <v>86000000</v>
      </c>
      <c r="C14" s="34"/>
      <c r="D14" s="34"/>
      <c r="E14" s="34"/>
      <c r="F14" s="34"/>
      <c r="G14" s="34">
        <f t="shared" si="0"/>
        <v>86000000</v>
      </c>
      <c r="H14" s="34"/>
      <c r="I14" s="34"/>
      <c r="J14" s="18"/>
      <c r="K14" s="19"/>
      <c r="L14" s="52" t="s">
        <v>88</v>
      </c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2.75" customHeight="1" x14ac:dyDescent="0.2">
      <c r="A15" s="20" t="s">
        <v>113</v>
      </c>
      <c r="B15" s="54">
        <f>SUM(B11:B14)</f>
        <v>3774709000</v>
      </c>
      <c r="C15" s="35"/>
      <c r="D15" s="35"/>
      <c r="E15" s="35"/>
      <c r="F15" s="35"/>
      <c r="G15" s="54">
        <f>SUM(G11:G14)</f>
        <v>3774709000</v>
      </c>
      <c r="H15" s="35"/>
      <c r="I15" s="47">
        <f>ROUND(G15,-3)</f>
        <v>3774709000</v>
      </c>
      <c r="J15" s="18"/>
      <c r="K15" s="19">
        <f>+'1. PATRIM FISCAL'!I80+1</f>
        <v>47</v>
      </c>
      <c r="L15" s="52" t="s">
        <v>88</v>
      </c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2.75" customHeight="1" x14ac:dyDescent="0.2">
      <c r="A16" s="20"/>
      <c r="B16" s="47"/>
      <c r="C16" s="35"/>
      <c r="D16" s="35"/>
      <c r="E16" s="35"/>
      <c r="F16" s="35"/>
      <c r="G16" s="55"/>
      <c r="H16" s="35"/>
      <c r="I16" s="35"/>
      <c r="J16" s="18"/>
      <c r="K16" s="19"/>
      <c r="L16" s="52" t="s">
        <v>88</v>
      </c>
      <c r="M16" s="20"/>
      <c r="N16" s="17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2.75" customHeight="1" x14ac:dyDescent="0.2">
      <c r="A17" s="53" t="s">
        <v>114</v>
      </c>
      <c r="B17" s="47"/>
      <c r="C17" s="35"/>
      <c r="D17" s="47"/>
      <c r="E17" s="47"/>
      <c r="F17" s="35"/>
      <c r="G17" s="35"/>
      <c r="H17" s="35"/>
      <c r="I17" s="47"/>
      <c r="J17" s="18"/>
      <c r="K17" s="19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2.75" customHeight="1" x14ac:dyDescent="0.2">
      <c r="A18" s="41" t="s">
        <v>115</v>
      </c>
      <c r="B18" s="34">
        <v>54728000</v>
      </c>
      <c r="C18" s="34"/>
      <c r="D18" s="34"/>
      <c r="E18" s="34"/>
      <c r="F18" s="34"/>
      <c r="G18" s="34">
        <f t="shared" ref="G18:G22" si="1">+B18+E18-D18</f>
        <v>54728000</v>
      </c>
      <c r="H18" s="34"/>
      <c r="I18" s="34"/>
      <c r="J18" s="18"/>
      <c r="K18" s="19"/>
      <c r="L18" s="21"/>
      <c r="M18" s="18"/>
      <c r="N18" s="19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2.75" customHeight="1" x14ac:dyDescent="0.2">
      <c r="A19" s="41" t="s">
        <v>116</v>
      </c>
      <c r="B19" s="34">
        <f>9080000+8193000+12000000</f>
        <v>29273000</v>
      </c>
      <c r="C19" s="34"/>
      <c r="D19" s="34">
        <f>+'4. EFECTIVO'!G28</f>
        <v>1664890.9999999956</v>
      </c>
      <c r="E19" s="34"/>
      <c r="F19" s="34"/>
      <c r="G19" s="34">
        <f t="shared" si="1"/>
        <v>27608109.000000004</v>
      </c>
      <c r="H19" s="34"/>
      <c r="I19" s="34"/>
      <c r="J19" s="18"/>
      <c r="K19" s="19"/>
      <c r="L19" s="21"/>
      <c r="M19" s="18"/>
      <c r="N19" s="19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2.75" customHeight="1" x14ac:dyDescent="0.2">
      <c r="A20" s="41" t="s">
        <v>117</v>
      </c>
      <c r="B20" s="34">
        <v>57068300</v>
      </c>
      <c r="C20" s="34"/>
      <c r="D20" s="34">
        <f>+'5. CxC'!G56</f>
        <v>32155955.999999966</v>
      </c>
      <c r="E20" s="34"/>
      <c r="F20" s="34"/>
      <c r="G20" s="34">
        <f t="shared" si="1"/>
        <v>24912344.000000034</v>
      </c>
      <c r="H20" s="34"/>
      <c r="I20" s="34"/>
      <c r="J20" s="18"/>
      <c r="K20" s="19"/>
      <c r="L20" s="21"/>
      <c r="M20" s="18"/>
      <c r="N20" s="19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2.75" customHeight="1" x14ac:dyDescent="0.2">
      <c r="A21" s="41" t="s">
        <v>118</v>
      </c>
      <c r="B21" s="34">
        <f>+'7. INVERSIONES'!F34</f>
        <v>38406199.999999993</v>
      </c>
      <c r="C21" s="34"/>
      <c r="D21" s="34">
        <f>+B21</f>
        <v>38406199.999999993</v>
      </c>
      <c r="E21" s="34"/>
      <c r="F21" s="34"/>
      <c r="G21" s="34">
        <f t="shared" si="1"/>
        <v>0</v>
      </c>
      <c r="H21" s="34"/>
      <c r="I21" s="34"/>
      <c r="J21" s="18"/>
      <c r="K21" s="19"/>
      <c r="L21" s="21"/>
      <c r="M21" s="18"/>
      <c r="N21" s="19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2.75" customHeight="1" x14ac:dyDescent="0.2">
      <c r="A22" s="33" t="s">
        <v>119</v>
      </c>
      <c r="B22" s="34"/>
      <c r="C22" s="34"/>
      <c r="D22" s="34"/>
      <c r="E22" s="34">
        <f>'11. INGRESOS'!G37</f>
        <v>1614375</v>
      </c>
      <c r="F22" s="34"/>
      <c r="G22" s="34">
        <f t="shared" si="1"/>
        <v>1614375</v>
      </c>
      <c r="H22" s="34"/>
      <c r="I22" s="34"/>
      <c r="J22" s="18"/>
      <c r="K22" s="19"/>
      <c r="L22" s="21" t="s">
        <v>88</v>
      </c>
      <c r="M22" s="18"/>
      <c r="N22" s="19" t="s">
        <v>88</v>
      </c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.75" customHeight="1" x14ac:dyDescent="0.2">
      <c r="A23" s="20" t="s">
        <v>113</v>
      </c>
      <c r="B23" s="54">
        <f>SUM(B18:B22)</f>
        <v>179475500</v>
      </c>
      <c r="C23" s="35"/>
      <c r="D23" s="47"/>
      <c r="E23" s="47"/>
      <c r="F23" s="35"/>
      <c r="G23" s="54">
        <f>SUM(G18:G22)</f>
        <v>108862828.00000003</v>
      </c>
      <c r="H23" s="35"/>
      <c r="I23" s="47">
        <f>ROUND(G23,-3)</f>
        <v>108863000</v>
      </c>
      <c r="J23" s="18"/>
      <c r="K23" s="19">
        <f>+K15+1</f>
        <v>48</v>
      </c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2.75" customHeight="1" x14ac:dyDescent="0.2">
      <c r="A24" s="20"/>
      <c r="B24" s="47"/>
      <c r="C24" s="35"/>
      <c r="D24" s="47"/>
      <c r="E24" s="47"/>
      <c r="F24" s="35"/>
      <c r="G24" s="35"/>
      <c r="H24" s="35"/>
      <c r="I24" s="47"/>
      <c r="J24" s="18"/>
      <c r="K24" s="19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.75" customHeight="1" x14ac:dyDescent="0.2">
      <c r="A25" s="53" t="s">
        <v>120</v>
      </c>
      <c r="B25" s="47"/>
      <c r="C25" s="35"/>
      <c r="D25" s="47"/>
      <c r="E25" s="47"/>
      <c r="F25" s="35"/>
      <c r="G25" s="35"/>
      <c r="H25" s="35"/>
      <c r="I25" s="47"/>
      <c r="J25" s="18"/>
      <c r="K25" s="19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2.75" customHeight="1" x14ac:dyDescent="0.2">
      <c r="A26" s="18" t="s">
        <v>121</v>
      </c>
      <c r="B26" s="35">
        <f>'11. INGRESOS'!E19-'11. INGRESOS'!F14</f>
        <v>34560000</v>
      </c>
      <c r="C26" s="34"/>
      <c r="D26" s="34"/>
      <c r="E26" s="34">
        <f>+'11. INGRESOS'!D17</f>
        <v>52615000</v>
      </c>
      <c r="F26" s="34"/>
      <c r="G26" s="34">
        <f t="shared" ref="G26:G28" si="2">+B26+E26-D26</f>
        <v>87175000</v>
      </c>
      <c r="H26" s="34"/>
      <c r="I26" s="35">
        <f t="shared" ref="I26:I28" si="3">ROUND(G26,-3)</f>
        <v>87175000</v>
      </c>
      <c r="J26" s="18"/>
      <c r="K26" s="19">
        <f>+K23+1</f>
        <v>49</v>
      </c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2.75" customHeight="1" x14ac:dyDescent="0.2">
      <c r="A27" s="18" t="s">
        <v>122</v>
      </c>
      <c r="B27" s="35">
        <v>0</v>
      </c>
      <c r="C27" s="35"/>
      <c r="D27" s="35"/>
      <c r="E27" s="35"/>
      <c r="F27" s="35"/>
      <c r="G27" s="34">
        <f t="shared" si="2"/>
        <v>0</v>
      </c>
      <c r="H27" s="35"/>
      <c r="I27" s="35">
        <f t="shared" si="3"/>
        <v>0</v>
      </c>
      <c r="J27" s="18"/>
      <c r="K27" s="19">
        <f t="shared" ref="K27:K28" si="4">+K26+1</f>
        <v>50</v>
      </c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.75" customHeight="1" x14ac:dyDescent="0.2">
      <c r="A28" s="18" t="s">
        <v>123</v>
      </c>
      <c r="B28" s="35">
        <f>+'11. INGRESOS'!F14</f>
        <v>4590000</v>
      </c>
      <c r="C28" s="35"/>
      <c r="D28" s="35"/>
      <c r="E28" s="35"/>
      <c r="F28" s="35"/>
      <c r="G28" s="34">
        <f t="shared" si="2"/>
        <v>4590000</v>
      </c>
      <c r="H28" s="35"/>
      <c r="I28" s="35">
        <f t="shared" si="3"/>
        <v>4590000</v>
      </c>
      <c r="J28" s="18"/>
      <c r="K28" s="19">
        <f t="shared" si="4"/>
        <v>51</v>
      </c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.75" customHeight="1" x14ac:dyDescent="0.2">
      <c r="A29" s="20"/>
      <c r="B29" s="47"/>
      <c r="C29" s="35"/>
      <c r="D29" s="47"/>
      <c r="E29" s="47"/>
      <c r="F29" s="35"/>
      <c r="G29" s="35"/>
      <c r="H29" s="35"/>
      <c r="I29" s="35"/>
      <c r="J29" s="18"/>
      <c r="K29" s="19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.75" customHeight="1" x14ac:dyDescent="0.2">
      <c r="A30" s="53" t="s">
        <v>124</v>
      </c>
      <c r="B30" s="35"/>
      <c r="C30" s="35"/>
      <c r="D30" s="35"/>
      <c r="E30" s="35"/>
      <c r="F30" s="35"/>
      <c r="G30" s="55"/>
      <c r="H30" s="35"/>
      <c r="I30" s="35"/>
      <c r="J30" s="18"/>
      <c r="K30" s="19"/>
      <c r="L30" s="52" t="s">
        <v>88</v>
      </c>
      <c r="M30" s="18"/>
      <c r="N30" s="19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.75" customHeight="1" x14ac:dyDescent="0.2">
      <c r="A31" s="41" t="s">
        <v>125</v>
      </c>
      <c r="B31" s="35">
        <f>IF('7. INVERSIONES'!E48&gt;0,'7. INVERSIONES'!E48,0)</f>
        <v>2550000</v>
      </c>
      <c r="C31" s="35"/>
      <c r="D31" s="34">
        <f t="shared" ref="D31:D35" si="5">+B31</f>
        <v>2550000</v>
      </c>
      <c r="E31" s="35"/>
      <c r="F31" s="35"/>
      <c r="G31" s="34">
        <f t="shared" ref="G31:G36" si="6">+B31+E31-D31</f>
        <v>0</v>
      </c>
      <c r="H31" s="35"/>
      <c r="I31" s="35"/>
      <c r="J31" s="18"/>
      <c r="K31" s="19"/>
      <c r="L31" s="52"/>
      <c r="M31" s="18"/>
      <c r="N31" s="19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.75" customHeight="1" x14ac:dyDescent="0.2">
      <c r="A32" s="41" t="s">
        <v>126</v>
      </c>
      <c r="B32" s="34">
        <f>+'10. VTA ACT FIJOS'!E17</f>
        <v>194850000</v>
      </c>
      <c r="C32" s="34"/>
      <c r="D32" s="34">
        <f t="shared" si="5"/>
        <v>194850000</v>
      </c>
      <c r="E32" s="34"/>
      <c r="F32" s="34"/>
      <c r="G32" s="34">
        <f t="shared" si="6"/>
        <v>0</v>
      </c>
      <c r="H32" s="34"/>
      <c r="I32" s="34"/>
      <c r="J32" s="18"/>
      <c r="K32" s="19"/>
      <c r="L32" s="52" t="s">
        <v>88</v>
      </c>
      <c r="M32" s="18"/>
      <c r="N32" s="19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.75" customHeight="1" x14ac:dyDescent="0.2">
      <c r="A33" s="41" t="s">
        <v>127</v>
      </c>
      <c r="B33" s="34">
        <f>+'7. INVERSIONES'!F26</f>
        <v>29158000</v>
      </c>
      <c r="C33" s="34"/>
      <c r="D33" s="34">
        <f t="shared" si="5"/>
        <v>29158000</v>
      </c>
      <c r="E33" s="34"/>
      <c r="F33" s="34"/>
      <c r="G33" s="34">
        <f t="shared" si="6"/>
        <v>0</v>
      </c>
      <c r="H33" s="34"/>
      <c r="I33" s="34"/>
      <c r="J33" s="18"/>
      <c r="K33" s="19"/>
      <c r="L33" s="52"/>
      <c r="M33" s="18"/>
      <c r="N33" s="19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.75" customHeight="1" x14ac:dyDescent="0.2">
      <c r="A34" s="33" t="s">
        <v>128</v>
      </c>
      <c r="B34" s="34">
        <f>19570000-4800000</f>
        <v>14770000</v>
      </c>
      <c r="C34" s="34"/>
      <c r="D34" s="34">
        <f t="shared" si="5"/>
        <v>14770000</v>
      </c>
      <c r="E34" s="34"/>
      <c r="F34" s="34"/>
      <c r="G34" s="34">
        <f t="shared" si="6"/>
        <v>0</v>
      </c>
      <c r="H34" s="34"/>
      <c r="I34" s="34"/>
      <c r="J34" s="18"/>
      <c r="K34" s="19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.75" customHeight="1" x14ac:dyDescent="0.2">
      <c r="A35" s="33" t="s">
        <v>129</v>
      </c>
      <c r="B35" s="34">
        <f>'7. INVERSIONES'!F13+'7. INVERSIONES'!F14</f>
        <v>50175000</v>
      </c>
      <c r="C35" s="34"/>
      <c r="D35" s="34">
        <f t="shared" si="5"/>
        <v>50175000</v>
      </c>
      <c r="E35" s="34"/>
      <c r="F35" s="34"/>
      <c r="G35" s="34">
        <f t="shared" si="6"/>
        <v>0</v>
      </c>
      <c r="H35" s="34"/>
      <c r="I35" s="34"/>
      <c r="J35" s="18"/>
      <c r="K35" s="19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.75" customHeight="1" x14ac:dyDescent="0.2">
      <c r="A36" s="41" t="s">
        <v>130</v>
      </c>
      <c r="B36" s="34">
        <v>19696300</v>
      </c>
      <c r="C36" s="34"/>
      <c r="D36" s="38"/>
      <c r="E36" s="38"/>
      <c r="F36" s="34"/>
      <c r="G36" s="34">
        <f t="shared" si="6"/>
        <v>19696300</v>
      </c>
      <c r="H36" s="34"/>
      <c r="I36" s="34"/>
      <c r="J36" s="18"/>
      <c r="K36" s="19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2.75" customHeight="1" x14ac:dyDescent="0.2">
      <c r="A37" s="20" t="s">
        <v>113</v>
      </c>
      <c r="B37" s="54">
        <f>SUM(B30:B36)</f>
        <v>311199300</v>
      </c>
      <c r="C37" s="35"/>
      <c r="D37" s="35"/>
      <c r="E37" s="35"/>
      <c r="F37" s="35"/>
      <c r="G37" s="54">
        <f>SUM(G30:G36)</f>
        <v>19696300</v>
      </c>
      <c r="H37" s="35"/>
      <c r="I37" s="47">
        <f>ROUND(G37,-3)</f>
        <v>19696000</v>
      </c>
      <c r="J37" s="18"/>
      <c r="K37" s="19">
        <v>57</v>
      </c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2.75" customHeight="1" x14ac:dyDescent="0.2">
      <c r="A38" s="20"/>
      <c r="B38" s="47"/>
      <c r="C38" s="35"/>
      <c r="D38" s="47"/>
      <c r="E38" s="47"/>
      <c r="F38" s="35"/>
      <c r="G38" s="35"/>
      <c r="H38" s="35"/>
      <c r="I38" s="47"/>
      <c r="J38" s="18"/>
      <c r="K38" s="19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2.75" customHeight="1" x14ac:dyDescent="0.2">
      <c r="A39" s="20" t="s">
        <v>131</v>
      </c>
      <c r="B39" s="43">
        <f>+B15+B23+B26+B27+B28+B37</f>
        <v>4304533800</v>
      </c>
      <c r="C39" s="35"/>
      <c r="D39" s="54">
        <f t="shared" ref="D39:E39" si="7">SUM(D11:D36)</f>
        <v>363730046.99999994</v>
      </c>
      <c r="E39" s="54">
        <f t="shared" si="7"/>
        <v>54229375</v>
      </c>
      <c r="F39" s="35"/>
      <c r="G39" s="43">
        <f>+G15+G23+G26+G27+G28+G37</f>
        <v>3995033128</v>
      </c>
      <c r="H39" s="35"/>
      <c r="I39" s="43">
        <f>+I15+I23+I26+I27+I28+I37</f>
        <v>3995033000</v>
      </c>
      <c r="J39" s="18"/>
      <c r="K39" s="19">
        <f>+K37+1</f>
        <v>58</v>
      </c>
      <c r="L39" s="35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2.75" customHeight="1" x14ac:dyDescent="0.2">
      <c r="A40" s="20"/>
      <c r="B40" s="47"/>
      <c r="C40" s="35"/>
      <c r="D40" s="35"/>
      <c r="E40" s="35"/>
      <c r="F40" s="35"/>
      <c r="G40" s="35"/>
      <c r="H40" s="35"/>
      <c r="I40" s="47"/>
      <c r="J40" s="18"/>
      <c r="K40" s="19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2.75" customHeight="1" x14ac:dyDescent="0.2">
      <c r="A41" s="18" t="s">
        <v>132</v>
      </c>
      <c r="B41" s="35">
        <f>B11*2.5%</f>
        <v>57425000</v>
      </c>
      <c r="C41" s="35"/>
      <c r="D41" s="35"/>
      <c r="E41" s="35"/>
      <c r="F41" s="35"/>
      <c r="G41" s="34">
        <f>+B41+E41-D41</f>
        <v>57425000</v>
      </c>
      <c r="H41" s="35"/>
      <c r="I41" s="35">
        <f>ROUND(G41,-3)</f>
        <v>57425000</v>
      </c>
      <c r="J41" s="18"/>
      <c r="K41" s="19">
        <f>+K39+1</f>
        <v>59</v>
      </c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2.75" customHeight="1" x14ac:dyDescent="0.2">
      <c r="A42" s="20"/>
      <c r="B42" s="47"/>
      <c r="C42" s="35"/>
      <c r="D42" s="35"/>
      <c r="E42" s="35"/>
      <c r="F42" s="35"/>
      <c r="G42" s="35"/>
      <c r="H42" s="35"/>
      <c r="I42" s="47"/>
      <c r="J42" s="18"/>
      <c r="K42" s="19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2.75" customHeight="1" x14ac:dyDescent="0.2">
      <c r="A43" s="53" t="s">
        <v>133</v>
      </c>
      <c r="B43" s="47"/>
      <c r="C43" s="35"/>
      <c r="D43" s="35"/>
      <c r="E43" s="35"/>
      <c r="F43" s="35"/>
      <c r="G43" s="35"/>
      <c r="H43" s="35"/>
      <c r="I43" s="47"/>
      <c r="J43" s="18"/>
      <c r="K43" s="19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2.75" customHeight="1" x14ac:dyDescent="0.2">
      <c r="A44" s="18" t="s">
        <v>134</v>
      </c>
      <c r="B44" s="47"/>
      <c r="C44" s="35"/>
      <c r="D44" s="34">
        <f>'11. INGRESOS'!G19</f>
        <v>87175000</v>
      </c>
      <c r="E44" s="34"/>
      <c r="F44" s="34"/>
      <c r="G44" s="34">
        <f t="shared" ref="G44:G45" si="8">+B44+E44-D44</f>
        <v>-87175000</v>
      </c>
      <c r="H44" s="35"/>
      <c r="I44" s="47"/>
      <c r="J44" s="18"/>
      <c r="K44" s="19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2.75" customHeight="1" x14ac:dyDescent="0.2">
      <c r="A45" s="18" t="s">
        <v>135</v>
      </c>
      <c r="B45" s="47"/>
      <c r="C45" s="35"/>
      <c r="D45" s="34">
        <v>0</v>
      </c>
      <c r="E45" s="34"/>
      <c r="F45" s="34"/>
      <c r="G45" s="34">
        <f t="shared" si="8"/>
        <v>0</v>
      </c>
      <c r="H45" s="35"/>
      <c r="I45" s="47"/>
      <c r="J45" s="18"/>
      <c r="K45" s="19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2.75" customHeight="1" x14ac:dyDescent="0.2">
      <c r="A46" s="20" t="s">
        <v>136</v>
      </c>
      <c r="B46" s="47"/>
      <c r="C46" s="35"/>
      <c r="D46" s="36">
        <f>SUM(D44:D45)</f>
        <v>87175000</v>
      </c>
      <c r="E46" s="34"/>
      <c r="F46" s="34"/>
      <c r="G46" s="36">
        <f>SUM(G44:G45)</f>
        <v>-87175000</v>
      </c>
      <c r="H46" s="35"/>
      <c r="I46" s="43">
        <f>-ROUND(G46,-3)</f>
        <v>87175000</v>
      </c>
      <c r="J46" s="18"/>
      <c r="K46" s="19">
        <f>+K41+1</f>
        <v>60</v>
      </c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2.75" customHeight="1" x14ac:dyDescent="0.2">
      <c r="A47" s="20"/>
      <c r="B47" s="47"/>
      <c r="C47" s="35"/>
      <c r="D47" s="35"/>
      <c r="E47" s="35"/>
      <c r="F47" s="35"/>
      <c r="G47" s="35"/>
      <c r="H47" s="35"/>
      <c r="I47" s="47"/>
      <c r="J47" s="18"/>
      <c r="K47" s="19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2.75" customHeight="1" x14ac:dyDescent="0.2">
      <c r="A48" s="20" t="s">
        <v>137</v>
      </c>
      <c r="B48" s="42">
        <f>+B39-B41-B46</f>
        <v>4247108800</v>
      </c>
      <c r="C48" s="35"/>
      <c r="D48" s="35"/>
      <c r="E48" s="35"/>
      <c r="F48" s="35"/>
      <c r="G48" s="35"/>
      <c r="H48" s="35"/>
      <c r="I48" s="42">
        <f>+I39-I41-I46</f>
        <v>3850433000</v>
      </c>
      <c r="J48" s="18"/>
      <c r="K48" s="19">
        <f>+K46+1</f>
        <v>61</v>
      </c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2.75" customHeight="1" x14ac:dyDescent="0.2">
      <c r="A49" s="52"/>
      <c r="B49" s="40"/>
      <c r="C49" s="35"/>
      <c r="D49" s="35"/>
      <c r="E49" s="35"/>
      <c r="F49" s="35"/>
      <c r="G49" s="35"/>
      <c r="H49" s="35"/>
      <c r="I49" s="35"/>
      <c r="J49" s="18"/>
      <c r="K49" s="19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2.75" customHeight="1" x14ac:dyDescent="0.2">
      <c r="A50" s="53" t="s">
        <v>138</v>
      </c>
      <c r="B50" s="35"/>
      <c r="C50" s="35"/>
      <c r="D50" s="35"/>
      <c r="E50" s="35"/>
      <c r="F50" s="35"/>
      <c r="G50" s="35"/>
      <c r="H50" s="35"/>
      <c r="I50" s="35"/>
      <c r="J50" s="18"/>
      <c r="K50" s="19"/>
      <c r="L50" s="34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2.75" customHeight="1" x14ac:dyDescent="0.2">
      <c r="A51" s="18" t="s">
        <v>139</v>
      </c>
      <c r="B51" s="34">
        <f>+(B12+B11)*37%</f>
        <v>1315971600</v>
      </c>
      <c r="C51" s="35"/>
      <c r="D51" s="35"/>
      <c r="E51" s="35"/>
      <c r="F51" s="35"/>
      <c r="G51" s="34">
        <f t="shared" ref="G51:G55" si="9">+B51+D51-E51</f>
        <v>1315971600</v>
      </c>
      <c r="H51" s="35"/>
      <c r="I51" s="35"/>
      <c r="J51" s="18"/>
      <c r="K51" s="19"/>
      <c r="L51" s="34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2.75" customHeight="1" x14ac:dyDescent="0.2">
      <c r="A52" s="18" t="s">
        <v>140</v>
      </c>
      <c r="B52" s="34"/>
      <c r="C52" s="35"/>
      <c r="D52" s="35"/>
      <c r="E52" s="35">
        <v>39290000</v>
      </c>
      <c r="F52" s="35"/>
      <c r="G52" s="34">
        <f t="shared" si="9"/>
        <v>-39290000</v>
      </c>
      <c r="H52" s="35"/>
      <c r="I52" s="35"/>
      <c r="J52" s="18"/>
      <c r="K52" s="19"/>
      <c r="L52" s="34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2.75" customHeight="1" x14ac:dyDescent="0.2">
      <c r="A53" s="18" t="s">
        <v>141</v>
      </c>
      <c r="B53" s="34"/>
      <c r="C53" s="35"/>
      <c r="D53" s="35"/>
      <c r="E53" s="35">
        <f>88516000*40%</f>
        <v>35406400</v>
      </c>
      <c r="F53" s="35"/>
      <c r="G53" s="34">
        <f t="shared" si="9"/>
        <v>-35406400</v>
      </c>
      <c r="H53" s="35"/>
      <c r="I53" s="35"/>
      <c r="J53" s="18"/>
      <c r="K53" s="19"/>
      <c r="L53" s="34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2.75" customHeight="1" x14ac:dyDescent="0.2">
      <c r="A54" s="18" t="s">
        <v>142</v>
      </c>
      <c r="B54" s="34"/>
      <c r="C54" s="35"/>
      <c r="D54" s="35"/>
      <c r="E54" s="35">
        <v>21138000</v>
      </c>
      <c r="F54" s="35"/>
      <c r="G54" s="34">
        <f t="shared" si="9"/>
        <v>-21138000</v>
      </c>
      <c r="H54" s="35"/>
      <c r="I54" s="35"/>
      <c r="J54" s="18"/>
      <c r="K54" s="19"/>
      <c r="L54" s="34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2.75" customHeight="1" x14ac:dyDescent="0.2">
      <c r="A55" s="18" t="s">
        <v>143</v>
      </c>
      <c r="B55" s="34"/>
      <c r="C55" s="35"/>
      <c r="D55" s="35"/>
      <c r="E55" s="34">
        <f>+'16. IMPTOS - EFECTIVO'!E40</f>
        <v>30960000</v>
      </c>
      <c r="F55" s="35"/>
      <c r="G55" s="34">
        <f t="shared" si="9"/>
        <v>-30960000</v>
      </c>
      <c r="H55" s="35"/>
      <c r="I55" s="35"/>
      <c r="J55" s="18"/>
      <c r="K55" s="19"/>
      <c r="L55" s="34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2.75" customHeight="1" x14ac:dyDescent="0.2">
      <c r="A56" s="18"/>
      <c r="B56" s="34"/>
      <c r="C56" s="34"/>
      <c r="D56" s="35"/>
      <c r="E56" s="34"/>
      <c r="F56" s="34"/>
      <c r="G56" s="34"/>
      <c r="H56" s="35"/>
      <c r="I56" s="35"/>
      <c r="J56" s="18"/>
      <c r="K56" s="19"/>
      <c r="L56" s="34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2.75" customHeight="1" x14ac:dyDescent="0.2">
      <c r="A57" s="20" t="s">
        <v>144</v>
      </c>
      <c r="B57" s="56">
        <f>SUM(B51:B56)</f>
        <v>1315971600</v>
      </c>
      <c r="C57" s="57"/>
      <c r="D57" s="35"/>
      <c r="E57" s="58">
        <f>SUM(E51:E56)</f>
        <v>126794400</v>
      </c>
      <c r="F57" s="57"/>
      <c r="G57" s="56">
        <f>SUM(G51:G56)</f>
        <v>1189177200</v>
      </c>
      <c r="H57" s="47"/>
      <c r="I57" s="43">
        <f>ROUND(G57,-3)</f>
        <v>1189177000</v>
      </c>
      <c r="J57" s="18"/>
      <c r="K57" s="19"/>
      <c r="L57" s="34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2.75" customHeight="1" x14ac:dyDescent="0.2">
      <c r="A58" s="18"/>
      <c r="B58" s="34"/>
      <c r="C58" s="34"/>
      <c r="D58" s="34"/>
      <c r="E58" s="34"/>
      <c r="F58" s="34"/>
      <c r="G58" s="34"/>
      <c r="H58" s="35"/>
      <c r="I58" s="35"/>
      <c r="J58" s="18"/>
      <c r="K58" s="19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2.75" hidden="1" customHeight="1" x14ac:dyDescent="0.2">
      <c r="A59" s="18" t="s">
        <v>145</v>
      </c>
      <c r="B59" s="34"/>
      <c r="C59" s="34"/>
      <c r="D59" s="34">
        <v>0</v>
      </c>
      <c r="E59" s="34"/>
      <c r="F59" s="34"/>
      <c r="G59" s="34">
        <f t="shared" ref="G59:G60" si="10">+B59+D59-E59</f>
        <v>0</v>
      </c>
      <c r="H59" s="35"/>
      <c r="I59" s="35"/>
      <c r="J59" s="18"/>
      <c r="K59" s="19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2.75" hidden="1" customHeight="1" x14ac:dyDescent="0.2">
      <c r="A60" s="18" t="s">
        <v>146</v>
      </c>
      <c r="B60" s="38"/>
      <c r="C60" s="34"/>
      <c r="D60" s="38">
        <v>0</v>
      </c>
      <c r="E60" s="34"/>
      <c r="F60" s="34"/>
      <c r="G60" s="34">
        <f t="shared" si="10"/>
        <v>0</v>
      </c>
      <c r="H60" s="35"/>
      <c r="I60" s="35"/>
      <c r="J60" s="18"/>
      <c r="K60" s="19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2.75" hidden="1" customHeight="1" x14ac:dyDescent="0.2">
      <c r="A61" s="18"/>
      <c r="B61" s="34"/>
      <c r="C61" s="34"/>
      <c r="D61" s="36">
        <f>SUM(D59:D60)</f>
        <v>0</v>
      </c>
      <c r="E61" s="34"/>
      <c r="F61" s="34"/>
      <c r="G61" s="36">
        <f>SUM(G59:G60)</f>
        <v>0</v>
      </c>
      <c r="H61" s="35"/>
      <c r="I61" s="43">
        <f>ROUND(G61,-3)</f>
        <v>0</v>
      </c>
      <c r="J61" s="18"/>
      <c r="K61" s="19"/>
      <c r="L61" s="34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2.75" hidden="1" customHeight="1" x14ac:dyDescent="0.2">
      <c r="A62" s="18"/>
      <c r="B62" s="35"/>
      <c r="C62" s="35"/>
      <c r="D62" s="35"/>
      <c r="E62" s="35"/>
      <c r="F62" s="35"/>
      <c r="G62" s="35"/>
      <c r="H62" s="35"/>
      <c r="I62" s="35"/>
      <c r="J62" s="18"/>
      <c r="K62" s="19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2.75" customHeight="1" x14ac:dyDescent="0.2">
      <c r="A63" s="20" t="s">
        <v>147</v>
      </c>
      <c r="B63" s="42">
        <f>SUM(B57)</f>
        <v>1315971600</v>
      </c>
      <c r="C63" s="35"/>
      <c r="D63" s="47"/>
      <c r="E63" s="35"/>
      <c r="F63" s="35"/>
      <c r="G63" s="42">
        <f>SUM(G57:G62)</f>
        <v>1189177200</v>
      </c>
      <c r="H63" s="35"/>
      <c r="I63" s="42">
        <f>SUM(I57:I62)</f>
        <v>1189177000</v>
      </c>
      <c r="J63" s="18"/>
      <c r="K63" s="19">
        <f>+K48+1</f>
        <v>62</v>
      </c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2.75" customHeight="1" x14ac:dyDescent="0.2">
      <c r="A64" s="20"/>
      <c r="B64" s="35"/>
      <c r="C64" s="35"/>
      <c r="D64" s="35"/>
      <c r="E64" s="35"/>
      <c r="F64" s="35"/>
      <c r="G64" s="35"/>
      <c r="H64" s="35"/>
      <c r="I64" s="35"/>
      <c r="J64" s="18"/>
      <c r="K64" s="19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2.75" customHeight="1" x14ac:dyDescent="0.2">
      <c r="A65" s="53" t="s">
        <v>148</v>
      </c>
      <c r="B65" s="35"/>
      <c r="C65" s="35"/>
      <c r="D65" s="35"/>
      <c r="E65" s="35"/>
      <c r="F65" s="35"/>
      <c r="G65" s="35"/>
      <c r="H65" s="35"/>
      <c r="I65" s="35"/>
      <c r="J65" s="18"/>
      <c r="K65" s="19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2.75" customHeight="1" x14ac:dyDescent="0.2">
      <c r="A66" s="41" t="s">
        <v>149</v>
      </c>
      <c r="B66" s="34">
        <f>+'14. LABORALES - INTS'!E9</f>
        <v>789510000</v>
      </c>
      <c r="C66" s="34"/>
      <c r="D66" s="34">
        <f>+'14. LABORALES - INTS'!E23</f>
        <v>35221000</v>
      </c>
      <c r="E66" s="34">
        <f>-'14. LABORALES - INTS'!E16</f>
        <v>45193000</v>
      </c>
      <c r="F66" s="35"/>
      <c r="G66" s="34">
        <f t="shared" ref="G66:G83" si="11">+B66+D66-E66</f>
        <v>779538000</v>
      </c>
      <c r="H66" s="35"/>
      <c r="I66" s="35"/>
      <c r="J66" s="18"/>
      <c r="K66" s="19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2.75" customHeight="1" x14ac:dyDescent="0.2">
      <c r="A67" s="33" t="s">
        <v>150</v>
      </c>
      <c r="B67" s="34">
        <f>+'14. LABORALES - INTS'!G9</f>
        <v>103712000</v>
      </c>
      <c r="C67" s="34"/>
      <c r="D67" s="34">
        <f>+'14. LABORALES - INTS'!G20</f>
        <v>0</v>
      </c>
      <c r="E67" s="34">
        <f>+'14. LABORALES - INTS'!G16</f>
        <v>0</v>
      </c>
      <c r="F67" s="35"/>
      <c r="G67" s="34">
        <f t="shared" si="11"/>
        <v>103712000</v>
      </c>
      <c r="H67" s="35"/>
      <c r="I67" s="35"/>
      <c r="J67" s="18"/>
      <c r="K67" s="19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2.75" customHeight="1" x14ac:dyDescent="0.2">
      <c r="A68" s="18" t="s">
        <v>151</v>
      </c>
      <c r="B68" s="34">
        <f>103581000-26000000</f>
        <v>77581000</v>
      </c>
      <c r="C68" s="34"/>
      <c r="D68" s="34"/>
      <c r="E68" s="34">
        <f>+'16. IMPTOS - EFECTIVO'!E41</f>
        <v>5120000</v>
      </c>
      <c r="F68" s="35"/>
      <c r="G68" s="34">
        <f t="shared" si="11"/>
        <v>72461000</v>
      </c>
      <c r="H68" s="35"/>
      <c r="I68" s="35"/>
      <c r="J68" s="18"/>
      <c r="K68" s="19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2.75" customHeight="1" x14ac:dyDescent="0.2">
      <c r="A69" s="18" t="s">
        <v>152</v>
      </c>
      <c r="B69" s="34">
        <v>55397000</v>
      </c>
      <c r="C69" s="34"/>
      <c r="D69" s="34"/>
      <c r="E69" s="34">
        <v>5000000</v>
      </c>
      <c r="F69" s="35"/>
      <c r="G69" s="34">
        <f t="shared" si="11"/>
        <v>50397000</v>
      </c>
      <c r="H69" s="35"/>
      <c r="I69" s="47"/>
      <c r="J69" s="18"/>
      <c r="K69" s="19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.75" customHeight="1" x14ac:dyDescent="0.2">
      <c r="A70" s="18" t="s">
        <v>153</v>
      </c>
      <c r="B70" s="35">
        <f>+'16. IMPTOS - EFECTIVO'!E20</f>
        <v>34456000</v>
      </c>
      <c r="C70" s="34"/>
      <c r="D70" s="34"/>
      <c r="E70" s="34">
        <f>'16. IMPTOS - EFECTIVO'!G20</f>
        <v>34456000</v>
      </c>
      <c r="F70" s="35"/>
      <c r="G70" s="34">
        <f t="shared" si="11"/>
        <v>0</v>
      </c>
      <c r="H70" s="35"/>
      <c r="I70" s="35"/>
      <c r="J70" s="18"/>
      <c r="K70" s="19"/>
      <c r="L70" s="34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.75" customHeight="1" x14ac:dyDescent="0.2">
      <c r="A71" s="18" t="s">
        <v>154</v>
      </c>
      <c r="B71" s="34">
        <f>ROUND(+(B39-B33-B34-B35)*0.4%+4000000,-3)</f>
        <v>20842000</v>
      </c>
      <c r="C71" s="34"/>
      <c r="D71" s="34"/>
      <c r="E71" s="34">
        <f>B71*50%</f>
        <v>10421000</v>
      </c>
      <c r="F71" s="35"/>
      <c r="G71" s="34">
        <f t="shared" si="11"/>
        <v>10421000</v>
      </c>
      <c r="H71" s="35"/>
      <c r="I71" s="35"/>
      <c r="J71" s="18"/>
      <c r="K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.75" customHeight="1" x14ac:dyDescent="0.2">
      <c r="A72" s="18" t="s">
        <v>155</v>
      </c>
      <c r="B72" s="35">
        <f>6119000+805000</f>
        <v>6924000</v>
      </c>
      <c r="C72" s="34"/>
      <c r="D72" s="34"/>
      <c r="E72" s="34">
        <v>805000</v>
      </c>
      <c r="F72" s="35"/>
      <c r="G72" s="34">
        <f t="shared" si="11"/>
        <v>6119000</v>
      </c>
      <c r="H72" s="35"/>
      <c r="I72" s="35"/>
      <c r="J72" s="18"/>
      <c r="K72" s="19"/>
      <c r="L72" s="34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.75" customHeight="1" x14ac:dyDescent="0.2">
      <c r="A73" s="18" t="s">
        <v>156</v>
      </c>
      <c r="B73" s="34">
        <v>8360000</v>
      </c>
      <c r="C73" s="34"/>
      <c r="D73" s="34"/>
      <c r="E73" s="34"/>
      <c r="F73" s="35"/>
      <c r="G73" s="34">
        <f t="shared" si="11"/>
        <v>8360000</v>
      </c>
      <c r="H73" s="35"/>
      <c r="I73" s="35"/>
      <c r="J73" s="18"/>
      <c r="K73" s="19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.75" customHeight="1" x14ac:dyDescent="0.2">
      <c r="A74" s="18" t="s">
        <v>157</v>
      </c>
      <c r="B74" s="34">
        <f>4700000*12</f>
        <v>56400000</v>
      </c>
      <c r="C74" s="34"/>
      <c r="D74" s="34"/>
      <c r="E74" s="34"/>
      <c r="F74" s="35"/>
      <c r="G74" s="34">
        <f t="shared" si="11"/>
        <v>56400000</v>
      </c>
      <c r="H74" s="35"/>
      <c r="I74" s="35"/>
      <c r="J74" s="18"/>
      <c r="K74" s="19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.75" customHeight="1" x14ac:dyDescent="0.2">
      <c r="A75" s="18" t="s">
        <v>158</v>
      </c>
      <c r="B75" s="34">
        <v>90240000</v>
      </c>
      <c r="C75" s="34"/>
      <c r="D75" s="34"/>
      <c r="E75" s="34"/>
      <c r="F75" s="35"/>
      <c r="G75" s="34">
        <f t="shared" si="11"/>
        <v>90240000</v>
      </c>
      <c r="H75" s="35"/>
      <c r="I75" s="47"/>
      <c r="J75" s="18"/>
      <c r="K75" s="19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.75" customHeight="1" x14ac:dyDescent="0.2">
      <c r="A76" s="18" t="s">
        <v>159</v>
      </c>
      <c r="B76" s="34">
        <v>61439000</v>
      </c>
      <c r="C76" s="34"/>
      <c r="D76" s="34"/>
      <c r="E76" s="34"/>
      <c r="F76" s="35"/>
      <c r="G76" s="34">
        <f t="shared" si="11"/>
        <v>61439000</v>
      </c>
      <c r="H76" s="35"/>
      <c r="I76" s="35"/>
      <c r="J76" s="18"/>
      <c r="K76" s="19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.75" customHeight="1" x14ac:dyDescent="0.2">
      <c r="A77" s="18" t="s">
        <v>160</v>
      </c>
      <c r="B77" s="34">
        <v>112798326</v>
      </c>
      <c r="C77" s="34"/>
      <c r="D77" s="34"/>
      <c r="E77" s="34">
        <v>35091000</v>
      </c>
      <c r="F77" s="35"/>
      <c r="G77" s="34">
        <f t="shared" si="11"/>
        <v>77707326</v>
      </c>
      <c r="H77" s="35"/>
      <c r="I77" s="35"/>
      <c r="J77" s="18"/>
      <c r="K77" s="19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.75" customHeight="1" x14ac:dyDescent="0.2">
      <c r="A78" s="18" t="s">
        <v>161</v>
      </c>
      <c r="B78" s="34">
        <f>'9. DEPRECIACIÓN'!E38</f>
        <v>111394362.40000001</v>
      </c>
      <c r="C78" s="34"/>
      <c r="D78" s="34">
        <f>+'9. DEPRECIACIÓN'!K38-'9. DEPRECIACIÓN'!E38</f>
        <v>4023945</v>
      </c>
      <c r="E78" s="34"/>
      <c r="F78" s="35"/>
      <c r="G78" s="34">
        <f t="shared" si="11"/>
        <v>115418307.40000001</v>
      </c>
      <c r="H78" s="35"/>
      <c r="I78" s="35"/>
      <c r="J78" s="18"/>
      <c r="K78" s="19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.75" customHeight="1" x14ac:dyDescent="0.2">
      <c r="A79" s="18" t="s">
        <v>162</v>
      </c>
      <c r="B79" s="34">
        <v>70218000</v>
      </c>
      <c r="C79" s="34"/>
      <c r="D79" s="34"/>
      <c r="E79" s="34">
        <f>+'16. IMPTOS - EFECTIVO'!E43</f>
        <v>17029000</v>
      </c>
      <c r="F79" s="35"/>
      <c r="G79" s="34">
        <f t="shared" si="11"/>
        <v>53189000</v>
      </c>
      <c r="H79" s="35"/>
      <c r="I79" s="35"/>
      <c r="J79" s="18"/>
      <c r="K79" s="19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.75" customHeight="1" x14ac:dyDescent="0.2">
      <c r="A80" s="18" t="s">
        <v>163</v>
      </c>
      <c r="B80" s="34">
        <f>+'18. EXT - 1%'!C14</f>
        <v>37950000</v>
      </c>
      <c r="C80" s="34"/>
      <c r="D80" s="34"/>
      <c r="E80" s="34">
        <f>+'18. EXT - 1%'!E12</f>
        <v>14780000</v>
      </c>
      <c r="F80" s="35"/>
      <c r="G80" s="34">
        <f t="shared" si="11"/>
        <v>23170000</v>
      </c>
      <c r="H80" s="35"/>
      <c r="I80" s="35"/>
      <c r="J80" s="18"/>
      <c r="K80" s="1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.75" customHeight="1" x14ac:dyDescent="0.2">
      <c r="A81" s="18" t="s">
        <v>164</v>
      </c>
      <c r="B81" s="34">
        <f>+'18. EXT - 1%'!C22</f>
        <v>56808000</v>
      </c>
      <c r="C81" s="34"/>
      <c r="D81" s="34"/>
      <c r="E81" s="34">
        <f>+'18. EXT - 1%'!E20</f>
        <v>16350000</v>
      </c>
      <c r="F81" s="35"/>
      <c r="G81" s="34">
        <f t="shared" si="11"/>
        <v>40458000</v>
      </c>
      <c r="H81" s="35"/>
      <c r="I81" s="35"/>
      <c r="J81" s="18"/>
      <c r="K81" s="19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.75" customHeight="1" x14ac:dyDescent="0.2">
      <c r="A82" s="18" t="s">
        <v>165</v>
      </c>
      <c r="B82" s="34">
        <v>78120000</v>
      </c>
      <c r="C82" s="34"/>
      <c r="D82" s="34"/>
      <c r="E82" s="34">
        <f>+'18. EXT - 1%'!H51+'18. EXT - 1%'!H52</f>
        <v>21243950</v>
      </c>
      <c r="F82" s="35"/>
      <c r="G82" s="34">
        <f t="shared" si="11"/>
        <v>56876050</v>
      </c>
      <c r="H82" s="35"/>
      <c r="I82" s="35"/>
      <c r="J82" s="18"/>
      <c r="K82" s="19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.75" customHeight="1" x14ac:dyDescent="0.2">
      <c r="A83" s="18" t="s">
        <v>166</v>
      </c>
      <c r="B83" s="38">
        <f>+'5. CxC'!D30</f>
        <v>11550000</v>
      </c>
      <c r="C83" s="34"/>
      <c r="D83" s="38"/>
      <c r="E83" s="38">
        <f>+'5. CxC'!H30</f>
        <v>6149300</v>
      </c>
      <c r="F83" s="35"/>
      <c r="G83" s="38">
        <f t="shared" si="11"/>
        <v>5400700</v>
      </c>
      <c r="H83" s="35"/>
      <c r="I83" s="43"/>
      <c r="J83" s="18"/>
      <c r="K83" s="19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.75" customHeight="1" x14ac:dyDescent="0.2">
      <c r="A84" s="18"/>
      <c r="B84" s="35"/>
      <c r="C84" s="35"/>
      <c r="D84" s="35"/>
      <c r="E84" s="35"/>
      <c r="F84" s="35"/>
      <c r="G84" s="35"/>
      <c r="H84" s="35"/>
      <c r="I84" s="35"/>
      <c r="J84" s="18"/>
      <c r="K84" s="19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2.75" customHeight="1" x14ac:dyDescent="0.2">
      <c r="A85" s="20" t="s">
        <v>167</v>
      </c>
      <c r="B85" s="47">
        <f>SUM(B65:B83)</f>
        <v>1783699688.4000001</v>
      </c>
      <c r="C85" s="35"/>
      <c r="D85" s="47">
        <f t="shared" ref="D85:E85" si="12">SUM(D65:D83)</f>
        <v>39244945</v>
      </c>
      <c r="E85" s="47">
        <f t="shared" si="12"/>
        <v>211638250</v>
      </c>
      <c r="F85" s="35"/>
      <c r="G85" s="47">
        <f>SUM(G65:G83)</f>
        <v>1611306383.4000001</v>
      </c>
      <c r="H85" s="35"/>
      <c r="I85" s="47">
        <f>ROUND(G85,-3)</f>
        <v>1611306000</v>
      </c>
      <c r="J85" s="18"/>
      <c r="K85" s="19">
        <f>+K63+1</f>
        <v>63</v>
      </c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2.75" customHeight="1" x14ac:dyDescent="0.2">
      <c r="A86" s="20"/>
      <c r="B86" s="47"/>
      <c r="C86" s="35"/>
      <c r="D86" s="47"/>
      <c r="E86" s="47"/>
      <c r="F86" s="35"/>
      <c r="G86" s="47"/>
      <c r="H86" s="35"/>
      <c r="I86" s="47"/>
      <c r="J86" s="18"/>
      <c r="K86" s="19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2.75" customHeight="1" x14ac:dyDescent="0.2">
      <c r="A87" s="53" t="s">
        <v>168</v>
      </c>
      <c r="B87" s="35"/>
      <c r="C87" s="35"/>
      <c r="D87" s="35"/>
      <c r="E87" s="35" t="s">
        <v>88</v>
      </c>
      <c r="F87" s="35"/>
      <c r="G87" s="35"/>
      <c r="H87" s="35"/>
      <c r="I87" s="35"/>
      <c r="J87" s="18"/>
      <c r="K87" s="19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2.75" customHeight="1" x14ac:dyDescent="0.2">
      <c r="A88" s="18" t="s">
        <v>115</v>
      </c>
      <c r="B88" s="34">
        <f>+'14. LABORALES - INTS'!G57</f>
        <v>262165205.47945204</v>
      </c>
      <c r="C88" s="34"/>
      <c r="D88" s="34"/>
      <c r="E88" s="34">
        <f>+'14. LABORALES - INTS'!E78</f>
        <v>12662639.687137729</v>
      </c>
      <c r="F88" s="35"/>
      <c r="G88" s="34">
        <f t="shared" ref="G88:G92" si="13">+B88+D88-E88</f>
        <v>249502565.79231432</v>
      </c>
      <c r="H88" s="35"/>
      <c r="I88" s="35"/>
      <c r="J88" s="18"/>
      <c r="K88" s="19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2.75" customHeight="1" x14ac:dyDescent="0.2">
      <c r="A89" s="18" t="s">
        <v>169</v>
      </c>
      <c r="B89" s="34">
        <f>+'11. INGRESOS'!D46</f>
        <v>12839506.172839507</v>
      </c>
      <c r="C89" s="34"/>
      <c r="D89" s="34"/>
      <c r="E89" s="34">
        <f>+B89</f>
        <v>12839506.172839507</v>
      </c>
      <c r="F89" s="35"/>
      <c r="G89" s="34">
        <f t="shared" si="13"/>
        <v>0</v>
      </c>
      <c r="H89" s="35"/>
      <c r="I89" s="35"/>
      <c r="J89" s="18"/>
      <c r="K89" s="19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2.75" customHeight="1" x14ac:dyDescent="0.2">
      <c r="A90" s="41" t="s">
        <v>116</v>
      </c>
      <c r="B90" s="34">
        <v>28193000</v>
      </c>
      <c r="C90" s="34"/>
      <c r="D90" s="35">
        <v>13072000</v>
      </c>
      <c r="E90" s="34"/>
      <c r="F90" s="34"/>
      <c r="G90" s="34">
        <f t="shared" si="13"/>
        <v>41265000</v>
      </c>
      <c r="H90" s="34"/>
      <c r="I90" s="34"/>
      <c r="J90" s="18"/>
      <c r="K90" s="19"/>
      <c r="L90" s="18"/>
      <c r="M90" s="18"/>
      <c r="N90" s="19" t="s">
        <v>88</v>
      </c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2.75" customHeight="1" x14ac:dyDescent="0.2">
      <c r="A91" s="41" t="s">
        <v>170</v>
      </c>
      <c r="B91" s="34">
        <f>-'4. EFECTIVO'!G34</f>
        <v>1884000.0000000144</v>
      </c>
      <c r="C91" s="34"/>
      <c r="D91" s="18"/>
      <c r="E91" s="34">
        <f>-'4. EFECTIVO'!G34</f>
        <v>1884000.0000000144</v>
      </c>
      <c r="F91" s="34"/>
      <c r="G91" s="34">
        <f t="shared" si="13"/>
        <v>0</v>
      </c>
      <c r="H91" s="34"/>
      <c r="I91" s="34"/>
      <c r="J91" s="18"/>
      <c r="K91" s="19"/>
      <c r="L91" s="18"/>
      <c r="M91" s="18"/>
      <c r="N91" s="19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2.75" customHeight="1" x14ac:dyDescent="0.2">
      <c r="A92" s="18" t="s">
        <v>171</v>
      </c>
      <c r="B92" s="38">
        <v>45713000</v>
      </c>
      <c r="C92" s="34"/>
      <c r="D92" s="38"/>
      <c r="E92" s="38">
        <f>'18. EXT - 1%'!H14+'18. EXT - 1%'!H22</f>
        <v>1173000</v>
      </c>
      <c r="F92" s="35"/>
      <c r="G92" s="38">
        <f t="shared" si="13"/>
        <v>44540000</v>
      </c>
      <c r="H92" s="35"/>
      <c r="I92" s="47"/>
      <c r="J92" s="18"/>
      <c r="K92" s="19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2.75" customHeight="1" x14ac:dyDescent="0.2">
      <c r="A93" s="18"/>
      <c r="B93" s="34"/>
      <c r="C93" s="34"/>
      <c r="D93" s="34"/>
      <c r="E93" s="34"/>
      <c r="F93" s="35"/>
      <c r="G93" s="34"/>
      <c r="H93" s="35"/>
      <c r="I93" s="47"/>
      <c r="J93" s="18"/>
      <c r="K93" s="19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2.75" customHeight="1" x14ac:dyDescent="0.2">
      <c r="A94" s="20" t="s">
        <v>172</v>
      </c>
      <c r="B94" s="43">
        <f>SUM(B88:B93)</f>
        <v>350794711.65229154</v>
      </c>
      <c r="C94" s="47"/>
      <c r="D94" s="43">
        <f t="shared" ref="D94:E94" si="14">SUM(D88:D93)</f>
        <v>13072000</v>
      </c>
      <c r="E94" s="43">
        <f t="shared" si="14"/>
        <v>28559145.859977253</v>
      </c>
      <c r="F94" s="47"/>
      <c r="G94" s="43">
        <f>SUM(G88:G93)</f>
        <v>335307565.79231429</v>
      </c>
      <c r="H94" s="35"/>
      <c r="I94" s="43">
        <f>ROUND(G94,-3)</f>
        <v>335308000</v>
      </c>
      <c r="J94" s="18"/>
      <c r="K94" s="19">
        <v>65</v>
      </c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2.75" customHeight="1" x14ac:dyDescent="0.2">
      <c r="A95" s="18"/>
      <c r="B95" s="34"/>
      <c r="C95" s="34"/>
      <c r="D95" s="34"/>
      <c r="E95" s="34"/>
      <c r="F95" s="35"/>
      <c r="G95" s="34"/>
      <c r="H95" s="35"/>
      <c r="I95" s="47"/>
      <c r="J95" s="18"/>
      <c r="K95" s="19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2.75" customHeight="1" x14ac:dyDescent="0.2">
      <c r="A96" s="53" t="s">
        <v>173</v>
      </c>
      <c r="B96" s="34"/>
      <c r="C96" s="34"/>
      <c r="D96" s="34"/>
      <c r="E96" s="34"/>
      <c r="F96" s="35"/>
      <c r="G96" s="34"/>
      <c r="H96" s="35"/>
      <c r="I96" s="47"/>
      <c r="J96" s="18"/>
      <c r="K96" s="19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2.75" customHeight="1" x14ac:dyDescent="0.2">
      <c r="A97" s="18" t="s">
        <v>61</v>
      </c>
      <c r="B97" s="34">
        <f>-'7. INVERSIONES'!F21</f>
        <v>0</v>
      </c>
      <c r="C97" s="34"/>
      <c r="D97" s="34"/>
      <c r="E97" s="34">
        <f>+B97</f>
        <v>0</v>
      </c>
      <c r="F97" s="35"/>
      <c r="G97" s="34">
        <f t="shared" ref="G97:G102" si="15">+B97+D97-E97</f>
        <v>0</v>
      </c>
      <c r="H97" s="35"/>
      <c r="I97" s="47"/>
      <c r="J97" s="18"/>
      <c r="K97" s="19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2.75" customHeight="1" x14ac:dyDescent="0.2">
      <c r="A98" s="41" t="s">
        <v>174</v>
      </c>
      <c r="B98" s="34">
        <v>0</v>
      </c>
      <c r="C98" s="34"/>
      <c r="D98" s="34"/>
      <c r="E98" s="34">
        <f t="shared" ref="E98:E99" si="16">B98</f>
        <v>0</v>
      </c>
      <c r="F98" s="35"/>
      <c r="G98" s="34">
        <f t="shared" si="15"/>
        <v>0</v>
      </c>
      <c r="H98" s="35"/>
      <c r="I98" s="35"/>
      <c r="J98" s="18"/>
      <c r="K98" s="19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2.75" customHeight="1" x14ac:dyDescent="0.2">
      <c r="A99" s="41" t="s">
        <v>175</v>
      </c>
      <c r="B99" s="34">
        <v>0</v>
      </c>
      <c r="C99" s="34"/>
      <c r="D99" s="34"/>
      <c r="E99" s="34">
        <f t="shared" si="16"/>
        <v>0</v>
      </c>
      <c r="F99" s="35"/>
      <c r="G99" s="34">
        <f t="shared" si="15"/>
        <v>0</v>
      </c>
      <c r="H99" s="35"/>
      <c r="I99" s="35"/>
      <c r="J99" s="18"/>
      <c r="K99" s="19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2.75" customHeight="1" x14ac:dyDescent="0.2">
      <c r="A100" s="18" t="s">
        <v>176</v>
      </c>
      <c r="B100" s="34">
        <v>17744000</v>
      </c>
      <c r="C100" s="34"/>
      <c r="D100" s="34"/>
      <c r="E100" s="34">
        <f t="shared" ref="E100:E102" si="17">+B100</f>
        <v>17744000</v>
      </c>
      <c r="F100" s="35"/>
      <c r="G100" s="34">
        <f t="shared" si="15"/>
        <v>0</v>
      </c>
      <c r="H100" s="35"/>
      <c r="I100" s="35"/>
      <c r="J100" s="18"/>
      <c r="K100" s="19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2.75" customHeight="1" x14ac:dyDescent="0.2">
      <c r="A101" s="18" t="s">
        <v>177</v>
      </c>
      <c r="B101" s="34">
        <v>9012000</v>
      </c>
      <c r="C101" s="34"/>
      <c r="D101" s="34"/>
      <c r="E101" s="34">
        <f t="shared" si="17"/>
        <v>9012000</v>
      </c>
      <c r="F101" s="35"/>
      <c r="G101" s="34">
        <f t="shared" si="15"/>
        <v>0</v>
      </c>
      <c r="H101" s="35"/>
      <c r="I101" s="35"/>
      <c r="J101" s="18"/>
      <c r="K101" s="19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2.75" customHeight="1" x14ac:dyDescent="0.2">
      <c r="A102" s="18" t="s">
        <v>178</v>
      </c>
      <c r="B102" s="38">
        <v>45200000</v>
      </c>
      <c r="C102" s="35"/>
      <c r="D102" s="38"/>
      <c r="E102" s="38">
        <f t="shared" si="17"/>
        <v>45200000</v>
      </c>
      <c r="F102" s="35"/>
      <c r="G102" s="38">
        <f t="shared" si="15"/>
        <v>0</v>
      </c>
      <c r="H102" s="35"/>
      <c r="I102" s="43"/>
      <c r="J102" s="18"/>
      <c r="K102" s="19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2.75" customHeight="1" x14ac:dyDescent="0.2">
      <c r="A103" s="18"/>
      <c r="B103" s="35"/>
      <c r="C103" s="35"/>
      <c r="D103" s="35"/>
      <c r="E103" s="35"/>
      <c r="F103" s="35"/>
      <c r="G103" s="35"/>
      <c r="H103" s="35"/>
      <c r="I103" s="35"/>
      <c r="J103" s="18"/>
      <c r="K103" s="19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2.75" customHeight="1" x14ac:dyDescent="0.2">
      <c r="A104" s="20" t="s">
        <v>179</v>
      </c>
      <c r="B104" s="43">
        <f>SUM(B97:B102)</f>
        <v>71956000</v>
      </c>
      <c r="C104" s="47"/>
      <c r="D104" s="43">
        <f t="shared" ref="D104:E104" si="18">SUM(D97:D102)</f>
        <v>0</v>
      </c>
      <c r="E104" s="43">
        <f t="shared" si="18"/>
        <v>71956000</v>
      </c>
      <c r="F104" s="47"/>
      <c r="G104" s="43">
        <f>SUM(G97:G102)</f>
        <v>0</v>
      </c>
      <c r="H104" s="35"/>
      <c r="I104" s="43">
        <f>ROUND(G104,-3)</f>
        <v>0</v>
      </c>
      <c r="J104" s="18"/>
      <c r="K104" s="19">
        <f>+K94+1</f>
        <v>66</v>
      </c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2.75" customHeight="1" x14ac:dyDescent="0.2">
      <c r="A105" s="18"/>
      <c r="B105" s="35"/>
      <c r="C105" s="35"/>
      <c r="D105" s="35"/>
      <c r="E105" s="35"/>
      <c r="F105" s="35"/>
      <c r="G105" s="35"/>
      <c r="H105" s="35"/>
      <c r="I105" s="35"/>
      <c r="J105" s="18"/>
      <c r="K105" s="19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2.75" customHeight="1" x14ac:dyDescent="0.2">
      <c r="A106" s="53" t="s">
        <v>180</v>
      </c>
      <c r="B106" s="35"/>
      <c r="C106" s="35"/>
      <c r="D106" s="35"/>
      <c r="E106" s="35"/>
      <c r="F106" s="35"/>
      <c r="G106" s="35"/>
      <c r="H106" s="35"/>
      <c r="I106" s="35"/>
      <c r="J106" s="18"/>
      <c r="K106" s="19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2.75" customHeight="1" x14ac:dyDescent="0.2">
      <c r="A107" s="18" t="s">
        <v>181</v>
      </c>
      <c r="B107" s="34">
        <v>175100000</v>
      </c>
      <c r="C107" s="34"/>
      <c r="D107" s="34"/>
      <c r="E107" s="34">
        <f t="shared" ref="E107:E109" si="19">+B107</f>
        <v>175100000</v>
      </c>
      <c r="F107" s="34"/>
      <c r="G107" s="34">
        <f>+B107+D107-E107</f>
        <v>0</v>
      </c>
      <c r="H107" s="34"/>
      <c r="I107" s="34"/>
      <c r="J107" s="18"/>
      <c r="K107" s="19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2.75" customHeight="1" x14ac:dyDescent="0.2">
      <c r="A108" s="41" t="s">
        <v>182</v>
      </c>
      <c r="B108" s="34">
        <f>IF('22. IMPTO DIF'!I43&gt;0,-'22. IMPTO DIF'!I43,-'22. IMPTO DIF'!I43)</f>
        <v>-6941338.5234938264</v>
      </c>
      <c r="C108" s="34"/>
      <c r="D108" s="34"/>
      <c r="E108" s="34">
        <f t="shared" si="19"/>
        <v>-6941338.5234938264</v>
      </c>
      <c r="F108" s="34"/>
      <c r="G108" s="34"/>
      <c r="H108" s="34"/>
      <c r="I108" s="34"/>
      <c r="J108" s="18"/>
      <c r="K108" s="19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2.75" customHeight="1" x14ac:dyDescent="0.2">
      <c r="A109" s="41" t="s">
        <v>183</v>
      </c>
      <c r="B109" s="38">
        <f>IF('22. IMPTO DIF'!J43&gt;0,'22. IMPTO DIF'!J43,'22. IMPTO DIF'!J43)</f>
        <v>34896900.821902409</v>
      </c>
      <c r="C109" s="35"/>
      <c r="D109" s="38"/>
      <c r="E109" s="38">
        <f t="shared" si="19"/>
        <v>34896900.821902409</v>
      </c>
      <c r="F109" s="35"/>
      <c r="G109" s="38">
        <f>+B109+D109-E109</f>
        <v>0</v>
      </c>
      <c r="H109" s="35"/>
      <c r="I109" s="59"/>
      <c r="J109" s="18"/>
      <c r="K109" s="19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2.75" customHeight="1" x14ac:dyDescent="0.2">
      <c r="A110" s="33"/>
      <c r="B110" s="35"/>
      <c r="C110" s="35"/>
      <c r="D110" s="35"/>
      <c r="E110" s="35"/>
      <c r="F110" s="35"/>
      <c r="G110" s="35"/>
      <c r="H110" s="35"/>
      <c r="I110" s="35"/>
      <c r="J110" s="18"/>
      <c r="K110" s="19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2.75" customHeight="1" x14ac:dyDescent="0.2">
      <c r="A111" s="18" t="s">
        <v>184</v>
      </c>
      <c r="B111" s="59">
        <f>SUM(B107:B109)</f>
        <v>203055562.29840857</v>
      </c>
      <c r="C111" s="35"/>
      <c r="D111" s="35">
        <f t="shared" ref="D111:E111" si="20">SUM(D107:D109)</f>
        <v>0</v>
      </c>
      <c r="E111" s="35">
        <f t="shared" si="20"/>
        <v>203055562.29840857</v>
      </c>
      <c r="F111" s="35"/>
      <c r="G111" s="35"/>
      <c r="H111" s="35"/>
      <c r="I111" s="59">
        <f>SUM(G107:G109)</f>
        <v>0</v>
      </c>
      <c r="J111" s="18"/>
      <c r="K111" s="19"/>
      <c r="L111" s="20"/>
      <c r="M111" s="20"/>
      <c r="N111" s="20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2.75" customHeight="1" x14ac:dyDescent="0.2">
      <c r="A112" s="18"/>
      <c r="B112" s="35"/>
      <c r="C112" s="35"/>
      <c r="D112" s="35"/>
      <c r="E112" s="35"/>
      <c r="F112" s="35"/>
      <c r="G112" s="35"/>
      <c r="H112" s="35"/>
      <c r="I112" s="35"/>
      <c r="J112" s="18"/>
      <c r="K112" s="19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2.75" customHeight="1" x14ac:dyDescent="0.2">
      <c r="A113" s="20" t="s">
        <v>185</v>
      </c>
      <c r="B113" s="43">
        <f>B63+B85+B94+B104+B111</f>
        <v>3725477562.3507004</v>
      </c>
      <c r="C113" s="35"/>
      <c r="D113" s="35"/>
      <c r="E113" s="35"/>
      <c r="F113" s="35"/>
      <c r="G113" s="43">
        <f>G63+G85+G94+G104+G111</f>
        <v>3135791149.1923141</v>
      </c>
      <c r="H113" s="35"/>
      <c r="I113" s="43">
        <f>I63+I85+I94+I104+I111</f>
        <v>3135791000</v>
      </c>
      <c r="J113" s="18"/>
      <c r="K113" s="19">
        <f>+K104+1</f>
        <v>67</v>
      </c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2.75" customHeight="1" x14ac:dyDescent="0.2">
      <c r="A114" s="18"/>
      <c r="B114" s="35"/>
      <c r="C114" s="35"/>
      <c r="D114" s="35"/>
      <c r="E114" s="35"/>
      <c r="F114" s="35"/>
      <c r="G114" s="35"/>
      <c r="H114" s="35"/>
      <c r="I114" s="35"/>
      <c r="J114" s="18"/>
      <c r="K114" s="19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2.75" customHeight="1" x14ac:dyDescent="0.2">
      <c r="A115" s="18" t="s">
        <v>186</v>
      </c>
      <c r="B115" s="35"/>
      <c r="C115" s="35"/>
      <c r="D115" s="35"/>
      <c r="E115" s="35">
        <f>+'10. VTA ACT FIJOS'!I17</f>
        <v>14528375</v>
      </c>
      <c r="F115" s="35"/>
      <c r="G115" s="34">
        <f t="shared" ref="G115:G116" si="21">+B115+E115-D115</f>
        <v>14528375</v>
      </c>
      <c r="H115" s="35"/>
      <c r="I115" s="35">
        <f t="shared" ref="I115:I116" si="22">ROUND(G115,-3)</f>
        <v>14528000</v>
      </c>
      <c r="J115" s="18"/>
      <c r="K115" s="19">
        <v>70</v>
      </c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2.75" customHeight="1" x14ac:dyDescent="0.2">
      <c r="A116" s="18" t="s">
        <v>187</v>
      </c>
      <c r="B116" s="35"/>
      <c r="C116" s="35"/>
      <c r="D116" s="35"/>
      <c r="E116" s="35"/>
      <c r="F116" s="35"/>
      <c r="G116" s="34">
        <f t="shared" si="21"/>
        <v>0</v>
      </c>
      <c r="H116" s="35"/>
      <c r="I116" s="59">
        <f t="shared" si="22"/>
        <v>0</v>
      </c>
      <c r="J116" s="18"/>
      <c r="K116" s="39">
        <f>+K115+1</f>
        <v>71</v>
      </c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2.75" customHeight="1" x14ac:dyDescent="0.2">
      <c r="A117" s="18"/>
      <c r="B117" s="35"/>
      <c r="C117" s="35"/>
      <c r="D117" s="35"/>
      <c r="E117" s="35"/>
      <c r="F117" s="35"/>
      <c r="G117" s="35"/>
      <c r="H117" s="35"/>
      <c r="I117" s="35"/>
      <c r="J117" s="18"/>
      <c r="K117" s="39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2" customHeight="1" x14ac:dyDescent="0.2">
      <c r="A118" s="60" t="s">
        <v>188</v>
      </c>
      <c r="B118" s="42">
        <f>+B48-B113</f>
        <v>521631237.64929962</v>
      </c>
      <c r="C118" s="35"/>
      <c r="D118" s="35"/>
      <c r="E118" s="35"/>
      <c r="F118" s="35"/>
      <c r="G118" s="35" t="s">
        <v>88</v>
      </c>
      <c r="H118" s="35"/>
      <c r="I118" s="42">
        <f>+I48-I113+I115+I116</f>
        <v>729170000</v>
      </c>
      <c r="J118" s="18"/>
      <c r="K118" s="39">
        <f>+K116+1</f>
        <v>72</v>
      </c>
      <c r="L118" s="35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2.75" customHeight="1" x14ac:dyDescent="0.2">
      <c r="A119" s="18"/>
      <c r="B119" s="47"/>
      <c r="C119" s="35"/>
      <c r="D119" s="35"/>
      <c r="E119" s="35"/>
      <c r="F119" s="35"/>
      <c r="G119" s="35"/>
      <c r="H119" s="35"/>
      <c r="I119" s="35"/>
      <c r="J119" s="18"/>
      <c r="K119" s="19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2.75" customHeight="1" x14ac:dyDescent="0.2">
      <c r="A120" s="20" t="s">
        <v>189</v>
      </c>
      <c r="B120" s="47"/>
      <c r="C120" s="47"/>
      <c r="D120" s="47"/>
      <c r="E120" s="47"/>
      <c r="F120" s="47"/>
      <c r="G120" s="47"/>
      <c r="H120" s="47"/>
      <c r="I120" s="42">
        <v>0</v>
      </c>
      <c r="J120" s="18"/>
      <c r="K120" s="39">
        <f>+K118+1</f>
        <v>73</v>
      </c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2.75" customHeight="1" x14ac:dyDescent="0.2">
      <c r="A121" s="18"/>
      <c r="B121" s="35"/>
      <c r="C121" s="35"/>
      <c r="D121" s="35"/>
      <c r="E121" s="35"/>
      <c r="F121" s="35"/>
      <c r="G121" s="35"/>
      <c r="H121" s="35"/>
      <c r="I121" s="35"/>
      <c r="J121" s="18"/>
      <c r="K121" s="19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2.75" customHeight="1" x14ac:dyDescent="0.2">
      <c r="A122" s="53" t="s">
        <v>190</v>
      </c>
      <c r="B122" s="35"/>
      <c r="C122" s="35"/>
      <c r="D122" s="35"/>
      <c r="E122" s="35"/>
      <c r="F122" s="35"/>
      <c r="G122" s="35"/>
      <c r="H122" s="35"/>
      <c r="I122" s="35"/>
      <c r="J122" s="18"/>
      <c r="K122" s="19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2.75" customHeight="1" x14ac:dyDescent="0.2">
      <c r="A123" s="18" t="s">
        <v>191</v>
      </c>
      <c r="B123" s="35"/>
      <c r="C123" s="35"/>
      <c r="D123" s="34">
        <f>-'20. PÉRDIDAS - ANTICIPO'!H28</f>
        <v>154651987.0588235</v>
      </c>
      <c r="E123" s="34"/>
      <c r="F123" s="35"/>
      <c r="G123" s="34">
        <f t="shared" ref="G123:G124" si="23">+B123+D123-E123</f>
        <v>154651987.0588235</v>
      </c>
      <c r="H123" s="35"/>
      <c r="I123" s="47"/>
      <c r="J123" s="18"/>
      <c r="K123" s="19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2.75" customHeight="1" x14ac:dyDescent="0.2">
      <c r="A124" s="18" t="s">
        <v>192</v>
      </c>
      <c r="B124" s="35"/>
      <c r="C124" s="35"/>
      <c r="D124" s="34">
        <f>-'20. PÉRDIDAS - ANTICIPO'!H37</f>
        <v>0</v>
      </c>
      <c r="E124" s="34"/>
      <c r="F124" s="35"/>
      <c r="G124" s="34">
        <f t="shared" si="23"/>
        <v>0</v>
      </c>
      <c r="H124" s="35"/>
      <c r="I124" s="47"/>
      <c r="J124" s="18"/>
      <c r="K124" s="19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2.75" customHeight="1" x14ac:dyDescent="0.2">
      <c r="A125" s="18"/>
      <c r="B125" s="35"/>
      <c r="C125" s="35"/>
      <c r="D125" s="35"/>
      <c r="E125" s="35"/>
      <c r="F125" s="35"/>
      <c r="G125" s="61">
        <f>SUM(G123:G124)</f>
        <v>154651987.0588235</v>
      </c>
      <c r="H125" s="35"/>
      <c r="I125" s="59">
        <f>ROUND(G125,-3)</f>
        <v>154652000</v>
      </c>
      <c r="J125" s="18"/>
      <c r="K125" s="39">
        <f>+K120+1</f>
        <v>74</v>
      </c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2.75" customHeight="1" x14ac:dyDescent="0.2">
      <c r="A126" s="18"/>
      <c r="B126" s="35"/>
      <c r="C126" s="35"/>
      <c r="D126" s="35"/>
      <c r="E126" s="35"/>
      <c r="F126" s="35"/>
      <c r="G126" s="35"/>
      <c r="H126" s="35"/>
      <c r="I126" s="35"/>
      <c r="J126" s="18"/>
      <c r="K126" s="19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2.75" customHeight="1" x14ac:dyDescent="0.2">
      <c r="A127" s="20" t="s">
        <v>193</v>
      </c>
      <c r="B127" s="47"/>
      <c r="C127" s="35"/>
      <c r="D127" s="47"/>
      <c r="E127" s="47"/>
      <c r="F127" s="35"/>
      <c r="G127" s="35"/>
      <c r="H127" s="35"/>
      <c r="I127" s="47">
        <f>+I118-I125</f>
        <v>574518000</v>
      </c>
      <c r="J127" s="18"/>
      <c r="K127" s="39">
        <f>+K125+1</f>
        <v>75</v>
      </c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2.75" customHeight="1" x14ac:dyDescent="0.2">
      <c r="A128" s="18" t="s">
        <v>194</v>
      </c>
      <c r="B128" s="35"/>
      <c r="C128" s="35"/>
      <c r="D128" s="35" t="s">
        <v>88</v>
      </c>
      <c r="E128" s="35" t="s">
        <v>88</v>
      </c>
      <c r="F128" s="35"/>
      <c r="G128" s="35"/>
      <c r="H128" s="35"/>
      <c r="I128" s="35">
        <v>0</v>
      </c>
      <c r="J128" s="18"/>
      <c r="K128" s="39">
        <f t="shared" ref="K128:K130" si="24">+K127+1</f>
        <v>76</v>
      </c>
      <c r="L128" s="20"/>
      <c r="M128" s="20"/>
      <c r="N128" s="20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2.75" customHeight="1" x14ac:dyDescent="0.2">
      <c r="A129" s="18" t="s">
        <v>195</v>
      </c>
      <c r="B129" s="35"/>
      <c r="C129" s="35"/>
      <c r="D129" s="35"/>
      <c r="E129" s="35"/>
      <c r="F129" s="35"/>
      <c r="G129" s="35"/>
      <c r="H129" s="35"/>
      <c r="I129" s="35">
        <f t="shared" ref="I129:I130" si="25">ROUND(G129,-3)</f>
        <v>0</v>
      </c>
      <c r="J129" s="18"/>
      <c r="K129" s="39">
        <f t="shared" si="24"/>
        <v>77</v>
      </c>
      <c r="L129" s="20"/>
      <c r="M129" s="20"/>
      <c r="N129" s="20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2.75" customHeight="1" x14ac:dyDescent="0.2">
      <c r="A130" s="18" t="s">
        <v>196</v>
      </c>
      <c r="B130" s="35"/>
      <c r="C130" s="35"/>
      <c r="D130" s="35"/>
      <c r="E130" s="35"/>
      <c r="F130" s="35"/>
      <c r="G130" s="35"/>
      <c r="H130" s="35"/>
      <c r="I130" s="59">
        <f t="shared" si="25"/>
        <v>0</v>
      </c>
      <c r="J130" s="18"/>
      <c r="K130" s="39">
        <f t="shared" si="24"/>
        <v>78</v>
      </c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2.75" customHeight="1" x14ac:dyDescent="0.2">
      <c r="A131" s="18"/>
      <c r="B131" s="35"/>
      <c r="C131" s="35"/>
      <c r="D131" s="35"/>
      <c r="E131" s="35"/>
      <c r="F131" s="35"/>
      <c r="G131" s="35"/>
      <c r="H131" s="35"/>
      <c r="I131" s="35"/>
      <c r="J131" s="18"/>
      <c r="K131" s="19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2" customHeight="1" x14ac:dyDescent="0.2">
      <c r="A132" s="20" t="s">
        <v>197</v>
      </c>
      <c r="B132" s="35"/>
      <c r="C132" s="35"/>
      <c r="D132" s="35"/>
      <c r="E132" s="35"/>
      <c r="F132" s="35"/>
      <c r="G132" s="35"/>
      <c r="H132" s="35"/>
      <c r="I132" s="42">
        <f>IF(I127&gt;I128,I127-I129+I130,I128-I129+I130)</f>
        <v>574518000</v>
      </c>
      <c r="J132" s="18"/>
      <c r="K132" s="39">
        <f>+K130+1</f>
        <v>79</v>
      </c>
      <c r="L132" s="20"/>
      <c r="M132" s="20"/>
      <c r="N132" s="20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2.75" customHeight="1" x14ac:dyDescent="0.2">
      <c r="A133" s="18"/>
      <c r="B133" s="35"/>
      <c r="C133" s="35"/>
      <c r="D133" s="35"/>
      <c r="E133" s="35"/>
      <c r="F133" s="35"/>
      <c r="G133" s="35"/>
      <c r="H133" s="35"/>
      <c r="I133" s="35"/>
      <c r="J133" s="18"/>
      <c r="K133" s="19"/>
      <c r="L133" s="47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2.75" customHeight="1" x14ac:dyDescent="0.2">
      <c r="A134" s="53" t="s">
        <v>198</v>
      </c>
      <c r="B134" s="35"/>
      <c r="C134" s="35"/>
      <c r="D134" s="35"/>
      <c r="E134" s="35"/>
      <c r="F134" s="35"/>
      <c r="G134" s="35"/>
      <c r="H134" s="35"/>
      <c r="I134" s="35"/>
      <c r="J134" s="18"/>
      <c r="K134" s="19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2.75" customHeight="1" x14ac:dyDescent="0.2">
      <c r="A135" s="18" t="s">
        <v>199</v>
      </c>
      <c r="B135" s="35"/>
      <c r="C135" s="35"/>
      <c r="D135" s="35"/>
      <c r="E135" s="35"/>
      <c r="F135" s="35"/>
      <c r="G135" s="35">
        <f>+'7. INVERSIONES'!F45</f>
        <v>26325000</v>
      </c>
      <c r="H135" s="35"/>
      <c r="I135" s="35"/>
      <c r="J135" s="18"/>
      <c r="K135" s="19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2.75" customHeight="1" x14ac:dyDescent="0.2">
      <c r="A136" s="18" t="s">
        <v>200</v>
      </c>
      <c r="B136" s="35"/>
      <c r="C136" s="35"/>
      <c r="D136" s="35"/>
      <c r="E136" s="35"/>
      <c r="F136" s="35"/>
      <c r="G136" s="35">
        <f>+'10. VTA ACT FIJOS'!J17</f>
        <v>307971625</v>
      </c>
      <c r="H136" s="35"/>
      <c r="I136" s="35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2.75" customHeight="1" x14ac:dyDescent="0.2">
      <c r="A137" s="18"/>
      <c r="B137" s="35"/>
      <c r="C137" s="35"/>
      <c r="D137" s="35"/>
      <c r="E137" s="35"/>
      <c r="F137" s="35"/>
      <c r="G137" s="61">
        <f>SUM(G135:G136)</f>
        <v>334296625</v>
      </c>
      <c r="H137" s="35"/>
      <c r="I137" s="35">
        <f>ROUND(G137,-3)</f>
        <v>334297000</v>
      </c>
      <c r="J137" s="18"/>
      <c r="K137" s="39">
        <f>+K132+1</f>
        <v>80</v>
      </c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2.75" customHeight="1" x14ac:dyDescent="0.2">
      <c r="A138" s="18"/>
      <c r="B138" s="35"/>
      <c r="C138" s="35"/>
      <c r="D138" s="35"/>
      <c r="E138" s="35"/>
      <c r="F138" s="35"/>
      <c r="G138" s="35"/>
      <c r="H138" s="35"/>
      <c r="I138" s="35"/>
      <c r="J138" s="18"/>
      <c r="K138" s="19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2.75" customHeight="1" x14ac:dyDescent="0.2">
      <c r="A139" s="53" t="s">
        <v>201</v>
      </c>
      <c r="B139" s="35"/>
      <c r="C139" s="35"/>
      <c r="D139" s="35"/>
      <c r="E139" s="35"/>
      <c r="F139" s="35"/>
      <c r="G139" s="35"/>
      <c r="H139" s="35"/>
      <c r="I139" s="35"/>
      <c r="J139" s="18"/>
      <c r="K139" s="19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2.75" customHeight="1" x14ac:dyDescent="0.2">
      <c r="A140" s="18" t="s">
        <v>202</v>
      </c>
      <c r="B140" s="35"/>
      <c r="C140" s="35"/>
      <c r="D140" s="35"/>
      <c r="E140" s="35"/>
      <c r="F140" s="35"/>
      <c r="G140" s="35">
        <f>-'7. INVERSIONES'!F46</f>
        <v>20551055.510488</v>
      </c>
      <c r="H140" s="35"/>
      <c r="I140" s="35"/>
      <c r="J140" s="18"/>
      <c r="K140" s="19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2.75" customHeight="1" x14ac:dyDescent="0.2">
      <c r="A141" s="18" t="s">
        <v>203</v>
      </c>
      <c r="B141" s="35"/>
      <c r="C141" s="35"/>
      <c r="D141" s="35"/>
      <c r="E141" s="35"/>
      <c r="F141" s="35"/>
      <c r="G141" s="35">
        <f>+'10. VTA ACT FIJOS'!K17</f>
        <v>251971625</v>
      </c>
      <c r="H141" s="35"/>
      <c r="I141" s="35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2.75" customHeight="1" x14ac:dyDescent="0.2">
      <c r="A142" s="18"/>
      <c r="B142" s="35"/>
      <c r="C142" s="35"/>
      <c r="D142" s="35"/>
      <c r="E142" s="35"/>
      <c r="F142" s="35"/>
      <c r="G142" s="61">
        <f>SUM(G140:G141)</f>
        <v>272522680.51048797</v>
      </c>
      <c r="H142" s="35"/>
      <c r="I142" s="35">
        <f>ROUND(G142,-3)</f>
        <v>272523000</v>
      </c>
      <c r="J142" s="18"/>
      <c r="K142" s="19">
        <v>83</v>
      </c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2.75" customHeight="1" x14ac:dyDescent="0.2">
      <c r="A143" s="18"/>
      <c r="B143" s="35"/>
      <c r="C143" s="35"/>
      <c r="D143" s="35"/>
      <c r="E143" s="35"/>
      <c r="F143" s="35"/>
      <c r="G143" s="35"/>
      <c r="H143" s="35"/>
      <c r="I143" s="35"/>
      <c r="J143" s="18"/>
      <c r="K143" s="19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2.75" customHeight="1" x14ac:dyDescent="0.2">
      <c r="A144" s="18" t="s">
        <v>204</v>
      </c>
      <c r="B144" s="35"/>
      <c r="C144" s="35"/>
      <c r="D144" s="35"/>
      <c r="E144" s="35"/>
      <c r="F144" s="35"/>
      <c r="G144" s="35"/>
      <c r="H144" s="35"/>
      <c r="I144" s="59">
        <f>ROUND(G144,-3)</f>
        <v>0</v>
      </c>
      <c r="J144" s="18"/>
      <c r="K144" s="19">
        <f>+K142+1</f>
        <v>84</v>
      </c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2.75" customHeight="1" x14ac:dyDescent="0.2">
      <c r="A145" s="18"/>
      <c r="B145" s="35"/>
      <c r="C145" s="35"/>
      <c r="D145" s="35"/>
      <c r="E145" s="35"/>
      <c r="F145" s="35"/>
      <c r="G145" s="35"/>
      <c r="H145" s="35"/>
      <c r="I145" s="35"/>
      <c r="J145" s="18"/>
      <c r="K145" s="19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2.75" customHeight="1" x14ac:dyDescent="0.2">
      <c r="A146" s="20" t="s">
        <v>205</v>
      </c>
      <c r="B146" s="47"/>
      <c r="C146" s="47"/>
      <c r="D146" s="47"/>
      <c r="E146" s="47"/>
      <c r="F146" s="47"/>
      <c r="G146" s="47"/>
      <c r="H146" s="47"/>
      <c r="I146" s="42">
        <f>+I137-I142-I144</f>
        <v>61774000</v>
      </c>
      <c r="J146" s="18"/>
      <c r="K146" s="19">
        <f>+K144+1</f>
        <v>85</v>
      </c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2.75" customHeight="1" x14ac:dyDescent="0.2">
      <c r="A147" s="18"/>
      <c r="B147" s="35"/>
      <c r="C147" s="35"/>
      <c r="D147" s="35"/>
      <c r="E147" s="35"/>
      <c r="F147" s="35"/>
      <c r="G147" s="35"/>
      <c r="H147" s="35"/>
      <c r="I147" s="35"/>
      <c r="J147" s="18"/>
      <c r="K147" s="19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2" customHeight="1" x14ac:dyDescent="0.2">
      <c r="A148" s="18"/>
      <c r="B148" s="35"/>
      <c r="C148" s="35"/>
      <c r="D148" s="35"/>
      <c r="E148" s="39"/>
      <c r="F148" s="35"/>
      <c r="G148" s="35"/>
      <c r="H148" s="35"/>
      <c r="I148" s="35"/>
      <c r="J148" s="18"/>
      <c r="K148" s="19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2" customHeight="1" x14ac:dyDescent="0.2">
      <c r="A149" s="18"/>
      <c r="B149" s="35"/>
      <c r="C149" s="35"/>
      <c r="D149" s="35"/>
      <c r="E149" s="39"/>
      <c r="F149" s="35"/>
      <c r="G149" s="35"/>
      <c r="H149" s="35"/>
      <c r="I149" s="35"/>
      <c r="J149" s="18"/>
      <c r="K149" s="19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2" customHeight="1" x14ac:dyDescent="0.2">
      <c r="A150" s="18"/>
      <c r="B150" s="35"/>
      <c r="C150" s="35"/>
      <c r="D150" s="35"/>
      <c r="E150" s="39"/>
      <c r="F150" s="35"/>
      <c r="G150" s="35"/>
      <c r="H150" s="35"/>
      <c r="I150" s="35"/>
      <c r="J150" s="18"/>
      <c r="K150" s="19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2" customHeight="1" x14ac:dyDescent="0.2">
      <c r="A151" s="18"/>
      <c r="B151" s="35"/>
      <c r="C151" s="35"/>
      <c r="D151" s="35"/>
      <c r="E151" s="39"/>
      <c r="F151" s="35"/>
      <c r="G151" s="35"/>
      <c r="H151" s="35"/>
      <c r="I151" s="35"/>
      <c r="J151" s="18"/>
      <c r="K151" s="19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2" customHeight="1" x14ac:dyDescent="0.2">
      <c r="A152" s="18"/>
      <c r="B152" s="35"/>
      <c r="C152" s="35"/>
      <c r="D152" s="35"/>
      <c r="E152" s="39"/>
      <c r="F152" s="35"/>
      <c r="G152" s="35"/>
      <c r="H152" s="35"/>
      <c r="I152" s="35"/>
      <c r="J152" s="18"/>
      <c r="K152" s="19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2" customHeight="1" x14ac:dyDescent="0.2">
      <c r="A153" s="18"/>
      <c r="B153" s="35"/>
      <c r="C153" s="35"/>
      <c r="D153" s="35"/>
      <c r="E153" s="39"/>
      <c r="F153" s="35"/>
      <c r="G153" s="35"/>
      <c r="H153" s="35"/>
      <c r="I153" s="35"/>
      <c r="J153" s="18"/>
      <c r="K153" s="19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2" customHeight="1" x14ac:dyDescent="0.2">
      <c r="A154" s="18"/>
      <c r="B154" s="35"/>
      <c r="C154" s="35"/>
      <c r="D154" s="35"/>
      <c r="E154" s="39"/>
      <c r="F154" s="35"/>
      <c r="G154" s="35"/>
      <c r="H154" s="35"/>
      <c r="I154" s="35"/>
      <c r="J154" s="18"/>
      <c r="K154" s="19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2" customHeight="1" x14ac:dyDescent="0.2">
      <c r="A155" s="18"/>
      <c r="B155" s="35"/>
      <c r="C155" s="35"/>
      <c r="D155" s="35"/>
      <c r="E155" s="39"/>
      <c r="F155" s="35"/>
      <c r="G155" s="35"/>
      <c r="H155" s="35"/>
      <c r="I155" s="35"/>
      <c r="J155" s="18"/>
      <c r="K155" s="19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2" customHeight="1" x14ac:dyDescent="0.2">
      <c r="A156" s="18"/>
      <c r="B156" s="35"/>
      <c r="C156" s="35"/>
      <c r="D156" s="35"/>
      <c r="E156" s="39"/>
      <c r="F156" s="35"/>
      <c r="G156" s="35"/>
      <c r="H156" s="35"/>
      <c r="I156" s="35"/>
      <c r="J156" s="18"/>
      <c r="K156" s="19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2" customHeight="1" x14ac:dyDescent="0.2">
      <c r="A157" s="18"/>
      <c r="B157" s="35"/>
      <c r="C157" s="35"/>
      <c r="D157" s="35"/>
      <c r="E157" s="39"/>
      <c r="F157" s="35"/>
      <c r="G157" s="35"/>
      <c r="H157" s="35"/>
      <c r="I157" s="35"/>
      <c r="J157" s="18"/>
      <c r="K157" s="19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2" customHeight="1" x14ac:dyDescent="0.2">
      <c r="A158" s="18"/>
      <c r="B158" s="35"/>
      <c r="C158" s="35"/>
      <c r="D158" s="35"/>
      <c r="E158" s="39"/>
      <c r="F158" s="35"/>
      <c r="G158" s="35"/>
      <c r="H158" s="35"/>
      <c r="I158" s="35"/>
      <c r="J158" s="18"/>
      <c r="K158" s="19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2" customHeight="1" x14ac:dyDescent="0.2">
      <c r="A159" s="18"/>
      <c r="B159" s="35"/>
      <c r="C159" s="35"/>
      <c r="D159" s="35"/>
      <c r="E159" s="39"/>
      <c r="F159" s="35"/>
      <c r="G159" s="35"/>
      <c r="H159" s="35"/>
      <c r="I159" s="35"/>
      <c r="J159" s="18"/>
      <c r="K159" s="19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2" customHeight="1" x14ac:dyDescent="0.2">
      <c r="A160" s="18"/>
      <c r="B160" s="35"/>
      <c r="C160" s="35"/>
      <c r="D160" s="35"/>
      <c r="E160" s="39"/>
      <c r="F160" s="35"/>
      <c r="G160" s="35"/>
      <c r="H160" s="35"/>
      <c r="I160" s="35"/>
      <c r="J160" s="18"/>
      <c r="K160" s="19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2" customHeight="1" x14ac:dyDescent="0.2">
      <c r="A161" s="18"/>
      <c r="B161" s="35"/>
      <c r="C161" s="35"/>
      <c r="D161" s="35"/>
      <c r="E161" s="39"/>
      <c r="F161" s="35"/>
      <c r="G161" s="35"/>
      <c r="H161" s="35"/>
      <c r="I161" s="35"/>
      <c r="J161" s="18"/>
      <c r="K161" s="19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2" customHeight="1" x14ac:dyDescent="0.2">
      <c r="A162" s="18"/>
      <c r="B162" s="35"/>
      <c r="C162" s="35"/>
      <c r="D162" s="35"/>
      <c r="E162" s="39"/>
      <c r="F162" s="35"/>
      <c r="G162" s="35"/>
      <c r="H162" s="35"/>
      <c r="I162" s="35"/>
      <c r="J162" s="18"/>
      <c r="K162" s="19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2" customHeight="1" x14ac:dyDescent="0.2">
      <c r="A163" s="18"/>
      <c r="B163" s="35"/>
      <c r="C163" s="35"/>
      <c r="D163" s="35"/>
      <c r="E163" s="39"/>
      <c r="F163" s="35"/>
      <c r="G163" s="35"/>
      <c r="H163" s="35"/>
      <c r="I163" s="35"/>
      <c r="J163" s="18"/>
      <c r="K163" s="19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2" customHeight="1" x14ac:dyDescent="0.2">
      <c r="A164" s="18"/>
      <c r="B164" s="35"/>
      <c r="C164" s="35"/>
      <c r="D164" s="35"/>
      <c r="E164" s="39"/>
      <c r="F164" s="35"/>
      <c r="G164" s="35"/>
      <c r="H164" s="35"/>
      <c r="I164" s="35"/>
      <c r="J164" s="18"/>
      <c r="K164" s="19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2" customHeight="1" x14ac:dyDescent="0.2">
      <c r="A165" s="18"/>
      <c r="B165" s="35"/>
      <c r="C165" s="35"/>
      <c r="D165" s="35"/>
      <c r="E165" s="39"/>
      <c r="F165" s="35"/>
      <c r="G165" s="35"/>
      <c r="H165" s="35"/>
      <c r="I165" s="35"/>
      <c r="J165" s="18"/>
      <c r="K165" s="19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2" customHeight="1" x14ac:dyDescent="0.2">
      <c r="A166" s="18"/>
      <c r="B166" s="35"/>
      <c r="C166" s="35"/>
      <c r="D166" s="35"/>
      <c r="E166" s="39"/>
      <c r="F166" s="35"/>
      <c r="G166" s="35"/>
      <c r="H166" s="35"/>
      <c r="I166" s="35"/>
      <c r="J166" s="18"/>
      <c r="K166" s="19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2" customHeight="1" x14ac:dyDescent="0.2">
      <c r="A167" s="18"/>
      <c r="B167" s="35"/>
      <c r="C167" s="35"/>
      <c r="D167" s="35"/>
      <c r="E167" s="39"/>
      <c r="F167" s="35"/>
      <c r="G167" s="35"/>
      <c r="H167" s="35"/>
      <c r="I167" s="35"/>
      <c r="J167" s="18"/>
      <c r="K167" s="19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2" customHeight="1" x14ac:dyDescent="0.2">
      <c r="A168" s="18"/>
      <c r="B168" s="35"/>
      <c r="C168" s="35"/>
      <c r="D168" s="35"/>
      <c r="E168" s="39"/>
      <c r="F168" s="35"/>
      <c r="G168" s="35"/>
      <c r="H168" s="35"/>
      <c r="I168" s="35"/>
      <c r="J168" s="18"/>
      <c r="K168" s="19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2" customHeight="1" x14ac:dyDescent="0.2">
      <c r="A169" s="18"/>
      <c r="B169" s="35"/>
      <c r="C169" s="35"/>
      <c r="D169" s="35"/>
      <c r="E169" s="39"/>
      <c r="F169" s="35"/>
      <c r="G169" s="35"/>
      <c r="H169" s="35"/>
      <c r="I169" s="35"/>
      <c r="J169" s="18"/>
      <c r="K169" s="19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2" customHeight="1" x14ac:dyDescent="0.2">
      <c r="A170" s="18"/>
      <c r="B170" s="35"/>
      <c r="C170" s="35"/>
      <c r="D170" s="35"/>
      <c r="E170" s="39"/>
      <c r="F170" s="35"/>
      <c r="G170" s="35"/>
      <c r="H170" s="35"/>
      <c r="I170" s="35"/>
      <c r="J170" s="18"/>
      <c r="K170" s="19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" customHeight="1" x14ac:dyDescent="0.2">
      <c r="A171" s="18"/>
      <c r="B171" s="35"/>
      <c r="C171" s="35"/>
      <c r="D171" s="35"/>
      <c r="E171" s="39"/>
      <c r="F171" s="35"/>
      <c r="G171" s="35"/>
      <c r="H171" s="35"/>
      <c r="I171" s="35"/>
      <c r="J171" s="18"/>
      <c r="K171" s="19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2" customHeight="1" x14ac:dyDescent="0.2">
      <c r="A172" s="18"/>
      <c r="B172" s="35"/>
      <c r="C172" s="35"/>
      <c r="D172" s="35"/>
      <c r="E172" s="39"/>
      <c r="F172" s="35"/>
      <c r="G172" s="35"/>
      <c r="H172" s="35"/>
      <c r="I172" s="35"/>
      <c r="J172" s="18"/>
      <c r="K172" s="19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2" customHeight="1" x14ac:dyDescent="0.2">
      <c r="A173" s="18"/>
      <c r="B173" s="35"/>
      <c r="C173" s="35"/>
      <c r="D173" s="35"/>
      <c r="E173" s="39"/>
      <c r="F173" s="35"/>
      <c r="G173" s="35"/>
      <c r="H173" s="35"/>
      <c r="I173" s="35"/>
      <c r="J173" s="18"/>
      <c r="K173" s="19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2" customHeight="1" x14ac:dyDescent="0.2">
      <c r="A174" s="18"/>
      <c r="B174" s="35"/>
      <c r="C174" s="35"/>
      <c r="D174" s="35"/>
      <c r="E174" s="39"/>
      <c r="F174" s="35"/>
      <c r="G174" s="35"/>
      <c r="H174" s="35"/>
      <c r="I174" s="35"/>
      <c r="J174" s="18"/>
      <c r="K174" s="19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2" customHeight="1" x14ac:dyDescent="0.2">
      <c r="A175" s="18"/>
      <c r="B175" s="35"/>
      <c r="C175" s="35"/>
      <c r="D175" s="35"/>
      <c r="E175" s="39"/>
      <c r="F175" s="35"/>
      <c r="G175" s="35"/>
      <c r="H175" s="35"/>
      <c r="I175" s="35"/>
      <c r="J175" s="18"/>
      <c r="K175" s="19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2" customHeight="1" x14ac:dyDescent="0.2">
      <c r="A176" s="18"/>
      <c r="B176" s="35"/>
      <c r="C176" s="35"/>
      <c r="D176" s="35"/>
      <c r="E176" s="39"/>
      <c r="F176" s="35"/>
      <c r="G176" s="35"/>
      <c r="H176" s="35"/>
      <c r="I176" s="35"/>
      <c r="J176" s="18"/>
      <c r="K176" s="19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2" customHeight="1" x14ac:dyDescent="0.2">
      <c r="A177" s="18"/>
      <c r="B177" s="35"/>
      <c r="C177" s="35"/>
      <c r="D177" s="35"/>
      <c r="E177" s="39"/>
      <c r="F177" s="35"/>
      <c r="G177" s="35"/>
      <c r="H177" s="35"/>
      <c r="I177" s="35"/>
      <c r="J177" s="18"/>
      <c r="K177" s="19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2" customHeight="1" x14ac:dyDescent="0.2">
      <c r="A178" s="18"/>
      <c r="B178" s="35"/>
      <c r="C178" s="35"/>
      <c r="D178" s="35"/>
      <c r="E178" s="35"/>
      <c r="F178" s="35"/>
      <c r="G178" s="35"/>
      <c r="H178" s="35"/>
      <c r="I178" s="35"/>
      <c r="J178" s="18"/>
      <c r="K178" s="19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2" customHeight="1" x14ac:dyDescent="0.2">
      <c r="A179" s="18"/>
      <c r="B179" s="35"/>
      <c r="C179" s="35"/>
      <c r="D179" s="35"/>
      <c r="E179" s="35"/>
      <c r="F179" s="35"/>
      <c r="G179" s="35"/>
      <c r="H179" s="35"/>
      <c r="I179" s="35"/>
      <c r="J179" s="18"/>
      <c r="K179" s="19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2" customHeight="1" x14ac:dyDescent="0.2">
      <c r="A180" s="18"/>
      <c r="B180" s="35"/>
      <c r="C180" s="35"/>
      <c r="D180" s="35"/>
      <c r="E180" s="35"/>
      <c r="F180" s="35"/>
      <c r="G180" s="35"/>
      <c r="H180" s="35"/>
      <c r="I180" s="35"/>
      <c r="J180" s="18"/>
      <c r="K180" s="19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2" customHeight="1" x14ac:dyDescent="0.2">
      <c r="A181" s="18"/>
      <c r="B181" s="35"/>
      <c r="C181" s="35"/>
      <c r="D181" s="35"/>
      <c r="E181" s="35"/>
      <c r="F181" s="35"/>
      <c r="G181" s="35"/>
      <c r="H181" s="35"/>
      <c r="I181" s="35"/>
      <c r="J181" s="18"/>
      <c r="K181" s="19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2" customHeight="1" x14ac:dyDescent="0.2">
      <c r="A182" s="18"/>
      <c r="B182" s="35"/>
      <c r="C182" s="35"/>
      <c r="D182" s="35"/>
      <c r="E182" s="35"/>
      <c r="F182" s="35"/>
      <c r="G182" s="35"/>
      <c r="H182" s="35"/>
      <c r="I182" s="35"/>
      <c r="J182" s="18"/>
      <c r="K182" s="19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2" customHeight="1" x14ac:dyDescent="0.2">
      <c r="A183" s="18"/>
      <c r="B183" s="35"/>
      <c r="C183" s="35"/>
      <c r="D183" s="35"/>
      <c r="E183" s="35"/>
      <c r="F183" s="35"/>
      <c r="G183" s="35"/>
      <c r="H183" s="35"/>
      <c r="I183" s="35"/>
      <c r="J183" s="18"/>
      <c r="K183" s="19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2" customHeight="1" x14ac:dyDescent="0.2">
      <c r="A184" s="18"/>
      <c r="B184" s="35"/>
      <c r="C184" s="35"/>
      <c r="D184" s="35"/>
      <c r="E184" s="35"/>
      <c r="F184" s="35"/>
      <c r="G184" s="35"/>
      <c r="H184" s="35"/>
      <c r="I184" s="35"/>
      <c r="J184" s="18"/>
      <c r="K184" s="19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2" customHeight="1" x14ac:dyDescent="0.2">
      <c r="A185" s="18"/>
      <c r="B185" s="35"/>
      <c r="C185" s="35"/>
      <c r="D185" s="35"/>
      <c r="E185" s="35"/>
      <c r="F185" s="35"/>
      <c r="G185" s="35"/>
      <c r="H185" s="35"/>
      <c r="I185" s="35"/>
      <c r="J185" s="18"/>
      <c r="K185" s="19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2" customHeight="1" x14ac:dyDescent="0.2">
      <c r="A186" s="18"/>
      <c r="B186" s="35"/>
      <c r="C186" s="35"/>
      <c r="D186" s="35"/>
      <c r="E186" s="35"/>
      <c r="F186" s="35"/>
      <c r="G186" s="35"/>
      <c r="H186" s="35"/>
      <c r="I186" s="35"/>
      <c r="J186" s="18"/>
      <c r="K186" s="19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2" customHeight="1" x14ac:dyDescent="0.2">
      <c r="A187" s="18"/>
      <c r="B187" s="35"/>
      <c r="C187" s="35"/>
      <c r="D187" s="35"/>
      <c r="E187" s="35"/>
      <c r="F187" s="35"/>
      <c r="G187" s="35"/>
      <c r="H187" s="35"/>
      <c r="I187" s="35"/>
      <c r="J187" s="18"/>
      <c r="K187" s="19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2" customHeight="1" x14ac:dyDescent="0.2">
      <c r="A188" s="18"/>
      <c r="B188" s="35"/>
      <c r="C188" s="35"/>
      <c r="D188" s="35"/>
      <c r="E188" s="35"/>
      <c r="F188" s="35"/>
      <c r="G188" s="35"/>
      <c r="H188" s="35"/>
      <c r="I188" s="35"/>
      <c r="J188" s="18"/>
      <c r="K188" s="19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2" customHeight="1" x14ac:dyDescent="0.2">
      <c r="A189" s="18"/>
      <c r="B189" s="35"/>
      <c r="C189" s="35"/>
      <c r="D189" s="35"/>
      <c r="E189" s="35"/>
      <c r="F189" s="35"/>
      <c r="G189" s="35"/>
      <c r="H189" s="35"/>
      <c r="I189" s="35"/>
      <c r="J189" s="18"/>
      <c r="K189" s="19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2" customHeight="1" x14ac:dyDescent="0.2">
      <c r="A190" s="18"/>
      <c r="B190" s="35"/>
      <c r="C190" s="35"/>
      <c r="D190" s="35"/>
      <c r="E190" s="35"/>
      <c r="F190" s="35"/>
      <c r="G190" s="35"/>
      <c r="H190" s="35"/>
      <c r="I190" s="35"/>
      <c r="J190" s="18"/>
      <c r="K190" s="19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2" customHeight="1" x14ac:dyDescent="0.2">
      <c r="A191" s="18"/>
      <c r="B191" s="35"/>
      <c r="C191" s="35"/>
      <c r="D191" s="35"/>
      <c r="E191" s="35"/>
      <c r="F191" s="35"/>
      <c r="G191" s="35"/>
      <c r="H191" s="35"/>
      <c r="I191" s="35"/>
      <c r="J191" s="18"/>
      <c r="K191" s="19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2" customHeight="1" x14ac:dyDescent="0.2">
      <c r="A192" s="18"/>
      <c r="B192" s="35"/>
      <c r="C192" s="35"/>
      <c r="D192" s="35"/>
      <c r="E192" s="35"/>
      <c r="F192" s="35"/>
      <c r="G192" s="35"/>
      <c r="H192" s="35"/>
      <c r="I192" s="35"/>
      <c r="J192" s="18"/>
      <c r="K192" s="19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2" customHeight="1" x14ac:dyDescent="0.2">
      <c r="A193" s="18"/>
      <c r="B193" s="35"/>
      <c r="C193" s="35"/>
      <c r="D193" s="35"/>
      <c r="E193" s="35"/>
      <c r="F193" s="35"/>
      <c r="G193" s="35"/>
      <c r="H193" s="35"/>
      <c r="I193" s="35"/>
      <c r="J193" s="18"/>
      <c r="K193" s="19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2" customHeight="1" x14ac:dyDescent="0.2">
      <c r="A194" s="18"/>
      <c r="B194" s="35"/>
      <c r="C194" s="35"/>
      <c r="D194" s="35"/>
      <c r="E194" s="35"/>
      <c r="F194" s="35"/>
      <c r="G194" s="35"/>
      <c r="H194" s="35"/>
      <c r="I194" s="35"/>
      <c r="J194" s="18"/>
      <c r="K194" s="19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2" customHeight="1" x14ac:dyDescent="0.2">
      <c r="A195" s="18"/>
      <c r="B195" s="35"/>
      <c r="C195" s="35"/>
      <c r="D195" s="35"/>
      <c r="E195" s="35"/>
      <c r="F195" s="35"/>
      <c r="G195" s="35"/>
      <c r="H195" s="35"/>
      <c r="I195" s="35"/>
      <c r="J195" s="18"/>
      <c r="K195" s="19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2" customHeight="1" x14ac:dyDescent="0.2">
      <c r="A196" s="18"/>
      <c r="B196" s="35"/>
      <c r="C196" s="35"/>
      <c r="D196" s="35"/>
      <c r="E196" s="35"/>
      <c r="F196" s="35"/>
      <c r="G196" s="35"/>
      <c r="H196" s="35"/>
      <c r="I196" s="35"/>
      <c r="J196" s="18"/>
      <c r="K196" s="19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2" customHeight="1" x14ac:dyDescent="0.2">
      <c r="A197" s="18"/>
      <c r="B197" s="35"/>
      <c r="C197" s="35"/>
      <c r="D197" s="35"/>
      <c r="E197" s="35"/>
      <c r="F197" s="35"/>
      <c r="G197" s="35"/>
      <c r="H197" s="35"/>
      <c r="I197" s="35"/>
      <c r="J197" s="18"/>
      <c r="K197" s="19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2" customHeight="1" x14ac:dyDescent="0.2">
      <c r="A198" s="18"/>
      <c r="B198" s="35"/>
      <c r="C198" s="35"/>
      <c r="D198" s="35"/>
      <c r="E198" s="35"/>
      <c r="F198" s="35"/>
      <c r="G198" s="35"/>
      <c r="H198" s="35"/>
      <c r="I198" s="35"/>
      <c r="J198" s="18"/>
      <c r="K198" s="19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2" customHeight="1" x14ac:dyDescent="0.2">
      <c r="A199" s="18"/>
      <c r="B199" s="35"/>
      <c r="C199" s="35"/>
      <c r="D199" s="35"/>
      <c r="E199" s="35"/>
      <c r="F199" s="35"/>
      <c r="G199" s="35"/>
      <c r="H199" s="35"/>
      <c r="I199" s="35"/>
      <c r="J199" s="18"/>
      <c r="K199" s="19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2" customHeight="1" x14ac:dyDescent="0.2">
      <c r="A200" s="18"/>
      <c r="B200" s="35"/>
      <c r="C200" s="35"/>
      <c r="D200" s="35"/>
      <c r="E200" s="35"/>
      <c r="F200" s="35"/>
      <c r="G200" s="35"/>
      <c r="H200" s="35"/>
      <c r="I200" s="35"/>
      <c r="J200" s="18"/>
      <c r="K200" s="19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2" customHeight="1" x14ac:dyDescent="0.2">
      <c r="A201" s="18"/>
      <c r="B201" s="35"/>
      <c r="C201" s="35"/>
      <c r="D201" s="35"/>
      <c r="E201" s="35"/>
      <c r="F201" s="35"/>
      <c r="G201" s="35"/>
      <c r="H201" s="35"/>
      <c r="I201" s="35"/>
      <c r="J201" s="18"/>
      <c r="K201" s="19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2" customHeight="1" x14ac:dyDescent="0.2">
      <c r="A202" s="18"/>
      <c r="B202" s="35"/>
      <c r="C202" s="35"/>
      <c r="D202" s="35"/>
      <c r="E202" s="35"/>
      <c r="F202" s="35"/>
      <c r="G202" s="35"/>
      <c r="H202" s="35"/>
      <c r="I202" s="35"/>
      <c r="J202" s="18"/>
      <c r="K202" s="19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2" customHeight="1" x14ac:dyDescent="0.2">
      <c r="A203" s="18"/>
      <c r="B203" s="35"/>
      <c r="C203" s="35"/>
      <c r="D203" s="35"/>
      <c r="E203" s="35"/>
      <c r="F203" s="35"/>
      <c r="G203" s="35"/>
      <c r="H203" s="35"/>
      <c r="I203" s="35"/>
      <c r="J203" s="18"/>
      <c r="K203" s="19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2" customHeight="1" x14ac:dyDescent="0.2">
      <c r="A204" s="18"/>
      <c r="B204" s="35"/>
      <c r="C204" s="35"/>
      <c r="D204" s="35"/>
      <c r="E204" s="35"/>
      <c r="F204" s="35"/>
      <c r="G204" s="35"/>
      <c r="H204" s="35"/>
      <c r="I204" s="35"/>
      <c r="J204" s="18"/>
      <c r="K204" s="19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2" customHeight="1" x14ac:dyDescent="0.2">
      <c r="A205" s="18"/>
      <c r="B205" s="35"/>
      <c r="C205" s="35"/>
      <c r="D205" s="35"/>
      <c r="E205" s="35"/>
      <c r="F205" s="35"/>
      <c r="G205" s="35"/>
      <c r="H205" s="35"/>
      <c r="I205" s="35"/>
      <c r="J205" s="18"/>
      <c r="K205" s="19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2" customHeight="1" x14ac:dyDescent="0.2">
      <c r="A206" s="18"/>
      <c r="B206" s="35"/>
      <c r="C206" s="35"/>
      <c r="D206" s="35"/>
      <c r="E206" s="35"/>
      <c r="F206" s="35"/>
      <c r="G206" s="35"/>
      <c r="H206" s="35"/>
      <c r="I206" s="35"/>
      <c r="J206" s="18"/>
      <c r="K206" s="19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2" customHeight="1" x14ac:dyDescent="0.2">
      <c r="A207" s="18"/>
      <c r="B207" s="35"/>
      <c r="C207" s="35"/>
      <c r="D207" s="35"/>
      <c r="E207" s="35"/>
      <c r="F207" s="35"/>
      <c r="G207" s="35"/>
      <c r="H207" s="35"/>
      <c r="I207" s="35"/>
      <c r="J207" s="18"/>
      <c r="K207" s="19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2" customHeight="1" x14ac:dyDescent="0.2">
      <c r="A208" s="18"/>
      <c r="B208" s="35"/>
      <c r="C208" s="35"/>
      <c r="D208" s="35"/>
      <c r="E208" s="35"/>
      <c r="F208" s="35"/>
      <c r="G208" s="35"/>
      <c r="H208" s="35"/>
      <c r="I208" s="35"/>
      <c r="J208" s="18"/>
      <c r="K208" s="19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2" customHeight="1" x14ac:dyDescent="0.2">
      <c r="A209" s="18"/>
      <c r="B209" s="35"/>
      <c r="C209" s="35"/>
      <c r="D209" s="35"/>
      <c r="E209" s="35"/>
      <c r="F209" s="35"/>
      <c r="G209" s="35"/>
      <c r="H209" s="35"/>
      <c r="I209" s="35"/>
      <c r="J209" s="18"/>
      <c r="K209" s="19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2" customHeight="1" x14ac:dyDescent="0.2">
      <c r="A210" s="18"/>
      <c r="B210" s="35"/>
      <c r="C210" s="35"/>
      <c r="D210" s="35"/>
      <c r="E210" s="35"/>
      <c r="F210" s="35"/>
      <c r="G210" s="35"/>
      <c r="H210" s="35"/>
      <c r="I210" s="35"/>
      <c r="J210" s="18"/>
      <c r="K210" s="19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2" customHeight="1" x14ac:dyDescent="0.2">
      <c r="A211" s="18"/>
      <c r="B211" s="35"/>
      <c r="C211" s="35"/>
      <c r="D211" s="35"/>
      <c r="E211" s="35"/>
      <c r="F211" s="35"/>
      <c r="G211" s="35"/>
      <c r="H211" s="35"/>
      <c r="I211" s="35"/>
      <c r="J211" s="18"/>
      <c r="K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2" customHeight="1" x14ac:dyDescent="0.2">
      <c r="A212" s="18"/>
      <c r="B212" s="35"/>
      <c r="C212" s="35"/>
      <c r="D212" s="35"/>
      <c r="E212" s="35"/>
      <c r="F212" s="35"/>
      <c r="G212" s="35"/>
      <c r="H212" s="35"/>
      <c r="I212" s="35"/>
      <c r="J212" s="18"/>
      <c r="K212" s="19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2" customHeight="1" x14ac:dyDescent="0.2">
      <c r="A213" s="18"/>
      <c r="B213" s="35"/>
      <c r="C213" s="35"/>
      <c r="D213" s="35"/>
      <c r="E213" s="35"/>
      <c r="F213" s="35"/>
      <c r="G213" s="35"/>
      <c r="H213" s="35"/>
      <c r="I213" s="35"/>
      <c r="J213" s="18"/>
      <c r="K213" s="19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2" customHeight="1" x14ac:dyDescent="0.2">
      <c r="A214" s="18"/>
      <c r="B214" s="35"/>
      <c r="C214" s="35"/>
      <c r="D214" s="35"/>
      <c r="E214" s="35"/>
      <c r="F214" s="35"/>
      <c r="G214" s="35"/>
      <c r="H214" s="35"/>
      <c r="I214" s="35"/>
      <c r="J214" s="18"/>
      <c r="K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2" customHeight="1" x14ac:dyDescent="0.2">
      <c r="A215" s="18"/>
      <c r="B215" s="35"/>
      <c r="C215" s="35"/>
      <c r="D215" s="35"/>
      <c r="E215" s="35"/>
      <c r="F215" s="35"/>
      <c r="G215" s="35"/>
      <c r="H215" s="35"/>
      <c r="I215" s="35"/>
      <c r="J215" s="18"/>
      <c r="K215" s="19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2" customHeight="1" x14ac:dyDescent="0.2">
      <c r="A216" s="18"/>
      <c r="B216" s="35"/>
      <c r="C216" s="35"/>
      <c r="D216" s="35"/>
      <c r="E216" s="35"/>
      <c r="F216" s="35"/>
      <c r="G216" s="35"/>
      <c r="H216" s="35"/>
      <c r="I216" s="35"/>
      <c r="J216" s="18"/>
      <c r="K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2" customHeight="1" x14ac:dyDescent="0.2">
      <c r="A217" s="18"/>
      <c r="B217" s="35"/>
      <c r="C217" s="35"/>
      <c r="D217" s="35"/>
      <c r="E217" s="35"/>
      <c r="F217" s="35"/>
      <c r="G217" s="35"/>
      <c r="H217" s="35"/>
      <c r="I217" s="35"/>
      <c r="J217" s="18"/>
      <c r="K217" s="1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2" customHeight="1" x14ac:dyDescent="0.2">
      <c r="A218" s="18"/>
      <c r="B218" s="35"/>
      <c r="C218" s="35"/>
      <c r="D218" s="35"/>
      <c r="E218" s="35"/>
      <c r="F218" s="35"/>
      <c r="G218" s="35"/>
      <c r="H218" s="35"/>
      <c r="I218" s="35"/>
      <c r="J218" s="18"/>
      <c r="K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2" customHeight="1" x14ac:dyDescent="0.2">
      <c r="A219" s="18"/>
      <c r="B219" s="35"/>
      <c r="C219" s="35"/>
      <c r="D219" s="35"/>
      <c r="E219" s="35"/>
      <c r="F219" s="35"/>
      <c r="G219" s="35"/>
      <c r="H219" s="35"/>
      <c r="I219" s="35"/>
      <c r="J219" s="18"/>
      <c r="K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2" customHeight="1" x14ac:dyDescent="0.2">
      <c r="A220" s="18"/>
      <c r="B220" s="35"/>
      <c r="C220" s="35"/>
      <c r="D220" s="35"/>
      <c r="E220" s="35"/>
      <c r="F220" s="35"/>
      <c r="G220" s="35"/>
      <c r="H220" s="35"/>
      <c r="I220" s="35"/>
      <c r="J220" s="18"/>
      <c r="K220" s="1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2" customHeight="1" x14ac:dyDescent="0.2">
      <c r="A221" s="18"/>
      <c r="B221" s="35"/>
      <c r="C221" s="35"/>
      <c r="D221" s="35"/>
      <c r="E221" s="35"/>
      <c r="F221" s="35"/>
      <c r="G221" s="35"/>
      <c r="H221" s="35"/>
      <c r="I221" s="35"/>
      <c r="J221" s="18"/>
      <c r="K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2" customHeight="1" x14ac:dyDescent="0.2">
      <c r="A222" s="18"/>
      <c r="B222" s="35"/>
      <c r="C222" s="35"/>
      <c r="D222" s="35"/>
      <c r="E222" s="35"/>
      <c r="F222" s="35"/>
      <c r="G222" s="35"/>
      <c r="H222" s="35"/>
      <c r="I222" s="35"/>
      <c r="J222" s="18"/>
      <c r="K222" s="19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2" customHeight="1" x14ac:dyDescent="0.2">
      <c r="A223" s="18"/>
      <c r="B223" s="35"/>
      <c r="C223" s="35"/>
      <c r="D223" s="35"/>
      <c r="E223" s="35"/>
      <c r="F223" s="35"/>
      <c r="G223" s="35"/>
      <c r="H223" s="35"/>
      <c r="I223" s="35"/>
      <c r="J223" s="18"/>
      <c r="K223" s="19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2" customHeight="1" x14ac:dyDescent="0.2">
      <c r="A224" s="18"/>
      <c r="B224" s="35"/>
      <c r="C224" s="35"/>
      <c r="D224" s="35"/>
      <c r="E224" s="35"/>
      <c r="F224" s="35"/>
      <c r="G224" s="35"/>
      <c r="H224" s="35"/>
      <c r="I224" s="35"/>
      <c r="J224" s="18"/>
      <c r="K224" s="19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2" customHeight="1" x14ac:dyDescent="0.2">
      <c r="A225" s="18"/>
      <c r="B225" s="35"/>
      <c r="C225" s="35"/>
      <c r="D225" s="35"/>
      <c r="E225" s="35"/>
      <c r="F225" s="35"/>
      <c r="G225" s="35"/>
      <c r="H225" s="35"/>
      <c r="I225" s="35"/>
      <c r="J225" s="18"/>
      <c r="K225" s="19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2" customHeight="1" x14ac:dyDescent="0.2">
      <c r="A226" s="18"/>
      <c r="B226" s="35"/>
      <c r="C226" s="35"/>
      <c r="D226" s="35"/>
      <c r="E226" s="35"/>
      <c r="F226" s="35"/>
      <c r="G226" s="35"/>
      <c r="H226" s="35"/>
      <c r="I226" s="35"/>
      <c r="J226" s="18"/>
      <c r="K226" s="19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2" customHeight="1" x14ac:dyDescent="0.2">
      <c r="A227" s="18"/>
      <c r="B227" s="35"/>
      <c r="C227" s="35"/>
      <c r="D227" s="35"/>
      <c r="E227" s="35"/>
      <c r="F227" s="35"/>
      <c r="G227" s="35"/>
      <c r="H227" s="35"/>
      <c r="I227" s="35"/>
      <c r="J227" s="18"/>
      <c r="K227" s="19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2" customHeight="1" x14ac:dyDescent="0.2">
      <c r="A228" s="18"/>
      <c r="B228" s="35"/>
      <c r="C228" s="35"/>
      <c r="D228" s="35"/>
      <c r="E228" s="35"/>
      <c r="F228" s="35"/>
      <c r="G228" s="35"/>
      <c r="H228" s="35"/>
      <c r="I228" s="35"/>
      <c r="J228" s="18"/>
      <c r="K228" s="19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2" customHeight="1" x14ac:dyDescent="0.2">
      <c r="A229" s="18"/>
      <c r="B229" s="35"/>
      <c r="C229" s="35"/>
      <c r="D229" s="35"/>
      <c r="E229" s="35"/>
      <c r="F229" s="35"/>
      <c r="G229" s="35"/>
      <c r="H229" s="35"/>
      <c r="I229" s="35"/>
      <c r="J229" s="18"/>
      <c r="K229" s="19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2" customHeight="1" x14ac:dyDescent="0.2">
      <c r="A230" s="18"/>
      <c r="B230" s="35"/>
      <c r="C230" s="35"/>
      <c r="D230" s="35"/>
      <c r="E230" s="35"/>
      <c r="F230" s="35"/>
      <c r="G230" s="35"/>
      <c r="H230" s="35"/>
      <c r="I230" s="35"/>
      <c r="J230" s="18"/>
      <c r="K230" s="19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2" customHeight="1" x14ac:dyDescent="0.2">
      <c r="A231" s="18"/>
      <c r="B231" s="35"/>
      <c r="C231" s="35"/>
      <c r="D231" s="35"/>
      <c r="E231" s="35"/>
      <c r="F231" s="35"/>
      <c r="G231" s="35"/>
      <c r="H231" s="35"/>
      <c r="I231" s="35"/>
      <c r="J231" s="18"/>
      <c r="K231" s="19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2" customHeight="1" x14ac:dyDescent="0.2">
      <c r="A232" s="18"/>
      <c r="B232" s="35"/>
      <c r="C232" s="35"/>
      <c r="D232" s="35"/>
      <c r="E232" s="35"/>
      <c r="F232" s="35"/>
      <c r="G232" s="35"/>
      <c r="H232" s="35"/>
      <c r="I232" s="35"/>
      <c r="J232" s="18"/>
      <c r="K232" s="19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2" customHeight="1" x14ac:dyDescent="0.2">
      <c r="A233" s="18"/>
      <c r="B233" s="35"/>
      <c r="C233" s="35"/>
      <c r="D233" s="35"/>
      <c r="E233" s="35"/>
      <c r="F233" s="35"/>
      <c r="G233" s="35"/>
      <c r="H233" s="35"/>
      <c r="I233" s="35"/>
      <c r="J233" s="18"/>
      <c r="K233" s="19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2" customHeight="1" x14ac:dyDescent="0.2">
      <c r="A234" s="18"/>
      <c r="B234" s="35"/>
      <c r="C234" s="35"/>
      <c r="D234" s="35"/>
      <c r="E234" s="35"/>
      <c r="F234" s="35"/>
      <c r="G234" s="35"/>
      <c r="H234" s="35"/>
      <c r="I234" s="35"/>
      <c r="J234" s="18"/>
      <c r="K234" s="19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2" customHeight="1" x14ac:dyDescent="0.2">
      <c r="A235" s="18"/>
      <c r="B235" s="35"/>
      <c r="C235" s="35"/>
      <c r="D235" s="35"/>
      <c r="E235" s="35"/>
      <c r="F235" s="35"/>
      <c r="G235" s="35"/>
      <c r="H235" s="35"/>
      <c r="I235" s="35"/>
      <c r="J235" s="18"/>
      <c r="K235" s="19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2" customHeight="1" x14ac:dyDescent="0.2">
      <c r="A236" s="18"/>
      <c r="B236" s="35"/>
      <c r="C236" s="35"/>
      <c r="D236" s="35"/>
      <c r="E236" s="35"/>
      <c r="F236" s="35"/>
      <c r="G236" s="35"/>
      <c r="H236" s="35"/>
      <c r="I236" s="35"/>
      <c r="J236" s="18"/>
      <c r="K236" s="19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2" customHeight="1" x14ac:dyDescent="0.2">
      <c r="A237" s="18"/>
      <c r="B237" s="35"/>
      <c r="C237" s="35"/>
      <c r="D237" s="35"/>
      <c r="E237" s="35"/>
      <c r="F237" s="35"/>
      <c r="G237" s="35"/>
      <c r="H237" s="35"/>
      <c r="I237" s="35"/>
      <c r="J237" s="18"/>
      <c r="K237" s="19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2" customHeight="1" x14ac:dyDescent="0.2">
      <c r="A238" s="18"/>
      <c r="B238" s="35"/>
      <c r="C238" s="35"/>
      <c r="D238" s="35"/>
      <c r="E238" s="35"/>
      <c r="F238" s="35"/>
      <c r="G238" s="35"/>
      <c r="H238" s="35"/>
      <c r="I238" s="35"/>
      <c r="J238" s="18"/>
      <c r="K238" s="19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2" customHeight="1" x14ac:dyDescent="0.2">
      <c r="A239" s="18"/>
      <c r="B239" s="35"/>
      <c r="C239" s="35"/>
      <c r="D239" s="35"/>
      <c r="E239" s="35"/>
      <c r="F239" s="35"/>
      <c r="G239" s="35"/>
      <c r="H239" s="35"/>
      <c r="I239" s="35"/>
      <c r="J239" s="18"/>
      <c r="K239" s="19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2" customHeight="1" x14ac:dyDescent="0.2">
      <c r="A240" s="18"/>
      <c r="B240" s="35"/>
      <c r="C240" s="35"/>
      <c r="D240" s="35"/>
      <c r="E240" s="35"/>
      <c r="F240" s="35"/>
      <c r="G240" s="35"/>
      <c r="H240" s="35"/>
      <c r="I240" s="35"/>
      <c r="J240" s="18"/>
      <c r="K240" s="19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2" customHeight="1" x14ac:dyDescent="0.2">
      <c r="A241" s="18"/>
      <c r="B241" s="35"/>
      <c r="C241" s="35"/>
      <c r="D241" s="35"/>
      <c r="E241" s="35"/>
      <c r="F241" s="35"/>
      <c r="G241" s="35"/>
      <c r="H241" s="35"/>
      <c r="I241" s="35"/>
      <c r="J241" s="18"/>
      <c r="K241" s="19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2" customHeight="1" x14ac:dyDescent="0.2">
      <c r="A242" s="18"/>
      <c r="B242" s="35"/>
      <c r="C242" s="35"/>
      <c r="D242" s="35"/>
      <c r="E242" s="35"/>
      <c r="F242" s="35"/>
      <c r="G242" s="35"/>
      <c r="H242" s="35"/>
      <c r="I242" s="35"/>
      <c r="J242" s="18"/>
      <c r="K242" s="19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2" customHeight="1" x14ac:dyDescent="0.2">
      <c r="A243" s="18"/>
      <c r="B243" s="35"/>
      <c r="C243" s="35"/>
      <c r="D243" s="35"/>
      <c r="E243" s="35"/>
      <c r="F243" s="35"/>
      <c r="G243" s="35"/>
      <c r="H243" s="35"/>
      <c r="I243" s="35"/>
      <c r="J243" s="18"/>
      <c r="K243" s="19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2" customHeight="1" x14ac:dyDescent="0.2">
      <c r="A244" s="18"/>
      <c r="B244" s="35"/>
      <c r="C244" s="35"/>
      <c r="D244" s="35"/>
      <c r="E244" s="35"/>
      <c r="F244" s="35"/>
      <c r="G244" s="35"/>
      <c r="H244" s="35"/>
      <c r="I244" s="35"/>
      <c r="J244" s="18"/>
      <c r="K244" s="19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2" customHeight="1" x14ac:dyDescent="0.2">
      <c r="A245" s="18"/>
      <c r="B245" s="35"/>
      <c r="C245" s="35"/>
      <c r="D245" s="35"/>
      <c r="E245" s="35"/>
      <c r="F245" s="35"/>
      <c r="G245" s="35"/>
      <c r="H245" s="35"/>
      <c r="I245" s="35"/>
      <c r="J245" s="18"/>
      <c r="K245" s="19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2" customHeight="1" x14ac:dyDescent="0.2">
      <c r="A246" s="18"/>
      <c r="B246" s="35"/>
      <c r="C246" s="35"/>
      <c r="D246" s="35"/>
      <c r="E246" s="35"/>
      <c r="F246" s="35"/>
      <c r="G246" s="35"/>
      <c r="H246" s="35"/>
      <c r="I246" s="35"/>
      <c r="J246" s="18"/>
      <c r="K246" s="19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2" customHeight="1" x14ac:dyDescent="0.2">
      <c r="A247" s="18"/>
      <c r="B247" s="35"/>
      <c r="C247" s="35"/>
      <c r="D247" s="35"/>
      <c r="E247" s="35"/>
      <c r="F247" s="35"/>
      <c r="G247" s="35"/>
      <c r="H247" s="35"/>
      <c r="I247" s="35"/>
      <c r="J247" s="18"/>
      <c r="K247" s="19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2" customHeight="1" x14ac:dyDescent="0.2">
      <c r="A248" s="18"/>
      <c r="B248" s="35"/>
      <c r="C248" s="35"/>
      <c r="D248" s="35"/>
      <c r="E248" s="35"/>
      <c r="F248" s="35"/>
      <c r="G248" s="35"/>
      <c r="H248" s="35"/>
      <c r="I248" s="35"/>
      <c r="J248" s="18"/>
      <c r="K248" s="19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2" customHeight="1" x14ac:dyDescent="0.2">
      <c r="A249" s="18"/>
      <c r="B249" s="35"/>
      <c r="C249" s="35"/>
      <c r="D249" s="35"/>
      <c r="E249" s="35"/>
      <c r="F249" s="35"/>
      <c r="G249" s="35"/>
      <c r="H249" s="35"/>
      <c r="I249" s="35"/>
      <c r="J249" s="18"/>
      <c r="K249" s="19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2" customHeight="1" x14ac:dyDescent="0.2">
      <c r="A250" s="18"/>
      <c r="B250" s="35"/>
      <c r="C250" s="35"/>
      <c r="D250" s="35"/>
      <c r="E250" s="35"/>
      <c r="F250" s="35"/>
      <c r="G250" s="35"/>
      <c r="H250" s="35"/>
      <c r="I250" s="35"/>
      <c r="J250" s="18"/>
      <c r="K250" s="19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2" customHeight="1" x14ac:dyDescent="0.2">
      <c r="A251" s="18"/>
      <c r="B251" s="35"/>
      <c r="C251" s="35"/>
      <c r="D251" s="35"/>
      <c r="E251" s="35"/>
      <c r="F251" s="35"/>
      <c r="G251" s="35"/>
      <c r="H251" s="35"/>
      <c r="I251" s="35"/>
      <c r="J251" s="18"/>
      <c r="K251" s="19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2" customHeight="1" x14ac:dyDescent="0.2">
      <c r="A252" s="18"/>
      <c r="B252" s="35"/>
      <c r="C252" s="35"/>
      <c r="D252" s="35"/>
      <c r="E252" s="35"/>
      <c r="F252" s="35"/>
      <c r="G252" s="35"/>
      <c r="H252" s="35"/>
      <c r="I252" s="35"/>
      <c r="J252" s="18"/>
      <c r="K252" s="19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2" customHeight="1" x14ac:dyDescent="0.2">
      <c r="A253" s="18"/>
      <c r="B253" s="35"/>
      <c r="C253" s="35"/>
      <c r="D253" s="35"/>
      <c r="E253" s="35"/>
      <c r="F253" s="35"/>
      <c r="G253" s="35"/>
      <c r="H253" s="35"/>
      <c r="I253" s="35"/>
      <c r="J253" s="18"/>
      <c r="K253" s="19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2" customHeight="1" x14ac:dyDescent="0.2">
      <c r="A254" s="18"/>
      <c r="B254" s="35"/>
      <c r="C254" s="35"/>
      <c r="D254" s="35"/>
      <c r="E254" s="35"/>
      <c r="F254" s="35"/>
      <c r="G254" s="35"/>
      <c r="H254" s="35"/>
      <c r="I254" s="35"/>
      <c r="J254" s="18"/>
      <c r="K254" s="19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2" customHeight="1" x14ac:dyDescent="0.2">
      <c r="A255" s="18"/>
      <c r="B255" s="35"/>
      <c r="C255" s="35"/>
      <c r="D255" s="35"/>
      <c r="E255" s="35"/>
      <c r="F255" s="35"/>
      <c r="G255" s="35"/>
      <c r="H255" s="35"/>
      <c r="I255" s="35"/>
      <c r="J255" s="18"/>
      <c r="K255" s="19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2" customHeight="1" x14ac:dyDescent="0.2">
      <c r="A256" s="18"/>
      <c r="B256" s="35"/>
      <c r="C256" s="35"/>
      <c r="D256" s="35"/>
      <c r="E256" s="35"/>
      <c r="F256" s="35"/>
      <c r="G256" s="35"/>
      <c r="H256" s="35"/>
      <c r="I256" s="35"/>
      <c r="J256" s="18"/>
      <c r="K256" s="19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2" customHeight="1" x14ac:dyDescent="0.2">
      <c r="A257" s="18"/>
      <c r="B257" s="35"/>
      <c r="C257" s="35"/>
      <c r="D257" s="35"/>
      <c r="E257" s="35"/>
      <c r="F257" s="35"/>
      <c r="G257" s="35"/>
      <c r="H257" s="35"/>
      <c r="I257" s="35"/>
      <c r="J257" s="18"/>
      <c r="K257" s="19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2" customHeight="1" x14ac:dyDescent="0.2">
      <c r="A258" s="18"/>
      <c r="B258" s="35"/>
      <c r="C258" s="35"/>
      <c r="D258" s="35"/>
      <c r="E258" s="35"/>
      <c r="F258" s="35"/>
      <c r="G258" s="35"/>
      <c r="H258" s="35"/>
      <c r="I258" s="35"/>
      <c r="J258" s="18"/>
      <c r="K258" s="19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2" customHeight="1" x14ac:dyDescent="0.2">
      <c r="A259" s="18"/>
      <c r="B259" s="35"/>
      <c r="C259" s="35"/>
      <c r="D259" s="35"/>
      <c r="E259" s="35"/>
      <c r="F259" s="35"/>
      <c r="G259" s="35"/>
      <c r="H259" s="35"/>
      <c r="I259" s="35"/>
      <c r="J259" s="18"/>
      <c r="K259" s="19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2" customHeight="1" x14ac:dyDescent="0.2">
      <c r="A260" s="18"/>
      <c r="B260" s="35"/>
      <c r="C260" s="35"/>
      <c r="D260" s="35"/>
      <c r="E260" s="35"/>
      <c r="F260" s="35"/>
      <c r="G260" s="35"/>
      <c r="H260" s="35"/>
      <c r="I260" s="35"/>
      <c r="J260" s="18"/>
      <c r="K260" s="19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2" customHeight="1" x14ac:dyDescent="0.2">
      <c r="A261" s="18"/>
      <c r="B261" s="35"/>
      <c r="C261" s="35"/>
      <c r="D261" s="35"/>
      <c r="E261" s="35"/>
      <c r="F261" s="35"/>
      <c r="G261" s="35"/>
      <c r="H261" s="35"/>
      <c r="I261" s="35"/>
      <c r="J261" s="18"/>
      <c r="K261" s="19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2" customHeight="1" x14ac:dyDescent="0.2">
      <c r="A262" s="18"/>
      <c r="B262" s="35"/>
      <c r="C262" s="35"/>
      <c r="D262" s="35"/>
      <c r="E262" s="35"/>
      <c r="F262" s="35"/>
      <c r="G262" s="35"/>
      <c r="H262" s="35"/>
      <c r="I262" s="35"/>
      <c r="J262" s="18"/>
      <c r="K262" s="19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2" customHeight="1" x14ac:dyDescent="0.2">
      <c r="A263" s="18"/>
      <c r="B263" s="35"/>
      <c r="C263" s="35"/>
      <c r="D263" s="35"/>
      <c r="E263" s="35"/>
      <c r="F263" s="35"/>
      <c r="G263" s="35"/>
      <c r="H263" s="35"/>
      <c r="I263" s="35"/>
      <c r="J263" s="18"/>
      <c r="K263" s="19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2" customHeight="1" x14ac:dyDescent="0.2">
      <c r="A264" s="18"/>
      <c r="B264" s="35"/>
      <c r="C264" s="35"/>
      <c r="D264" s="35"/>
      <c r="E264" s="35"/>
      <c r="F264" s="35"/>
      <c r="G264" s="35"/>
      <c r="H264" s="35"/>
      <c r="I264" s="35"/>
      <c r="J264" s="18"/>
      <c r="K264" s="19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2" customHeight="1" x14ac:dyDescent="0.2">
      <c r="A265" s="18"/>
      <c r="B265" s="35"/>
      <c r="C265" s="35"/>
      <c r="D265" s="35"/>
      <c r="E265" s="35"/>
      <c r="F265" s="35"/>
      <c r="G265" s="35"/>
      <c r="H265" s="35"/>
      <c r="I265" s="35"/>
      <c r="J265" s="18"/>
      <c r="K265" s="19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2" customHeight="1" x14ac:dyDescent="0.2">
      <c r="A266" s="18"/>
      <c r="B266" s="35"/>
      <c r="C266" s="35"/>
      <c r="D266" s="35"/>
      <c r="E266" s="35"/>
      <c r="F266" s="35"/>
      <c r="G266" s="35"/>
      <c r="H266" s="35"/>
      <c r="I266" s="35"/>
      <c r="J266" s="18"/>
      <c r="K266" s="19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2" customHeight="1" x14ac:dyDescent="0.2">
      <c r="A267" s="18"/>
      <c r="B267" s="35"/>
      <c r="C267" s="35"/>
      <c r="D267" s="35"/>
      <c r="E267" s="35"/>
      <c r="F267" s="35"/>
      <c r="G267" s="35"/>
      <c r="H267" s="35"/>
      <c r="I267" s="35"/>
      <c r="J267" s="18"/>
      <c r="K267" s="19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2" customHeight="1" x14ac:dyDescent="0.2">
      <c r="A268" s="18"/>
      <c r="B268" s="35"/>
      <c r="C268" s="35"/>
      <c r="D268" s="35"/>
      <c r="E268" s="35"/>
      <c r="F268" s="35"/>
      <c r="G268" s="35"/>
      <c r="H268" s="35"/>
      <c r="I268" s="35"/>
      <c r="J268" s="18"/>
      <c r="K268" s="19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2" customHeight="1" x14ac:dyDescent="0.2">
      <c r="A269" s="18"/>
      <c r="B269" s="35"/>
      <c r="C269" s="35"/>
      <c r="D269" s="35"/>
      <c r="E269" s="35"/>
      <c r="F269" s="35"/>
      <c r="G269" s="35"/>
      <c r="H269" s="35"/>
      <c r="I269" s="35"/>
      <c r="J269" s="18"/>
      <c r="K269" s="19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2" customHeight="1" x14ac:dyDescent="0.2">
      <c r="A270" s="18"/>
      <c r="B270" s="35"/>
      <c r="C270" s="35"/>
      <c r="D270" s="35"/>
      <c r="E270" s="35"/>
      <c r="F270" s="35"/>
      <c r="G270" s="35"/>
      <c r="H270" s="35"/>
      <c r="I270" s="35"/>
      <c r="J270" s="18"/>
      <c r="K270" s="19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2" customHeight="1" x14ac:dyDescent="0.2">
      <c r="A271" s="18"/>
      <c r="B271" s="35"/>
      <c r="C271" s="35"/>
      <c r="D271" s="35"/>
      <c r="E271" s="35"/>
      <c r="F271" s="35"/>
      <c r="G271" s="35"/>
      <c r="H271" s="35"/>
      <c r="I271" s="35"/>
      <c r="J271" s="18"/>
      <c r="K271" s="19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2" customHeight="1" x14ac:dyDescent="0.2">
      <c r="A272" s="18"/>
      <c r="B272" s="35"/>
      <c r="C272" s="35"/>
      <c r="D272" s="35"/>
      <c r="E272" s="35"/>
      <c r="F272" s="35"/>
      <c r="G272" s="35"/>
      <c r="H272" s="35"/>
      <c r="I272" s="35"/>
      <c r="J272" s="18"/>
      <c r="K272" s="19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2" customHeight="1" x14ac:dyDescent="0.2">
      <c r="A273" s="18"/>
      <c r="B273" s="35"/>
      <c r="C273" s="35"/>
      <c r="D273" s="35"/>
      <c r="E273" s="35"/>
      <c r="F273" s="35"/>
      <c r="G273" s="35"/>
      <c r="H273" s="35"/>
      <c r="I273" s="35"/>
      <c r="J273" s="18"/>
      <c r="K273" s="19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2" customHeight="1" x14ac:dyDescent="0.2">
      <c r="A274" s="18"/>
      <c r="B274" s="35"/>
      <c r="C274" s="35"/>
      <c r="D274" s="35"/>
      <c r="E274" s="35"/>
      <c r="F274" s="35"/>
      <c r="G274" s="35"/>
      <c r="H274" s="35"/>
      <c r="I274" s="35"/>
      <c r="J274" s="18"/>
      <c r="K274" s="19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2" customHeight="1" x14ac:dyDescent="0.2">
      <c r="A275" s="18"/>
      <c r="B275" s="35"/>
      <c r="C275" s="35"/>
      <c r="D275" s="35"/>
      <c r="E275" s="35"/>
      <c r="F275" s="35"/>
      <c r="G275" s="35"/>
      <c r="H275" s="35"/>
      <c r="I275" s="35"/>
      <c r="J275" s="18"/>
      <c r="K275" s="19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2" customHeight="1" x14ac:dyDescent="0.2">
      <c r="A276" s="18"/>
      <c r="B276" s="35"/>
      <c r="C276" s="35"/>
      <c r="D276" s="35"/>
      <c r="E276" s="35"/>
      <c r="F276" s="35"/>
      <c r="G276" s="35"/>
      <c r="H276" s="35"/>
      <c r="I276" s="35"/>
      <c r="J276" s="18"/>
      <c r="K276" s="19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2" customHeight="1" x14ac:dyDescent="0.2">
      <c r="A277" s="18"/>
      <c r="B277" s="35"/>
      <c r="C277" s="35"/>
      <c r="D277" s="35"/>
      <c r="E277" s="35"/>
      <c r="F277" s="35"/>
      <c r="G277" s="35"/>
      <c r="H277" s="35"/>
      <c r="I277" s="35"/>
      <c r="J277" s="18"/>
      <c r="K277" s="19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2" customHeight="1" x14ac:dyDescent="0.2">
      <c r="A278" s="18"/>
      <c r="B278" s="35"/>
      <c r="C278" s="35"/>
      <c r="D278" s="35"/>
      <c r="E278" s="35"/>
      <c r="F278" s="35"/>
      <c r="G278" s="35"/>
      <c r="H278" s="35"/>
      <c r="I278" s="35"/>
      <c r="J278" s="18"/>
      <c r="K278" s="19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2" customHeight="1" x14ac:dyDescent="0.2">
      <c r="A279" s="18"/>
      <c r="B279" s="35"/>
      <c r="C279" s="35"/>
      <c r="D279" s="35"/>
      <c r="E279" s="35"/>
      <c r="F279" s="35"/>
      <c r="G279" s="35"/>
      <c r="H279" s="35"/>
      <c r="I279" s="35"/>
      <c r="J279" s="18"/>
      <c r="K279" s="19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2" customHeight="1" x14ac:dyDescent="0.2">
      <c r="A280" s="18"/>
      <c r="B280" s="35"/>
      <c r="C280" s="35"/>
      <c r="D280" s="35"/>
      <c r="E280" s="35"/>
      <c r="F280" s="35"/>
      <c r="G280" s="35"/>
      <c r="H280" s="35"/>
      <c r="I280" s="35"/>
      <c r="J280" s="18"/>
      <c r="K280" s="19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2" customHeight="1" x14ac:dyDescent="0.2">
      <c r="A281" s="18"/>
      <c r="B281" s="35"/>
      <c r="C281" s="35"/>
      <c r="D281" s="35"/>
      <c r="E281" s="35"/>
      <c r="F281" s="35"/>
      <c r="G281" s="35"/>
      <c r="H281" s="35"/>
      <c r="I281" s="35"/>
      <c r="J281" s="18"/>
      <c r="K281" s="19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2" customHeight="1" x14ac:dyDescent="0.2">
      <c r="A282" s="18"/>
      <c r="B282" s="35"/>
      <c r="C282" s="35"/>
      <c r="D282" s="35"/>
      <c r="E282" s="35"/>
      <c r="F282" s="35"/>
      <c r="G282" s="35"/>
      <c r="H282" s="35"/>
      <c r="I282" s="35"/>
      <c r="J282" s="18"/>
      <c r="K282" s="19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2" customHeight="1" x14ac:dyDescent="0.2">
      <c r="A283" s="18"/>
      <c r="B283" s="35"/>
      <c r="C283" s="35"/>
      <c r="D283" s="35"/>
      <c r="E283" s="35"/>
      <c r="F283" s="35"/>
      <c r="G283" s="35"/>
      <c r="H283" s="35"/>
      <c r="I283" s="35"/>
      <c r="J283" s="18"/>
      <c r="K283" s="19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2" customHeight="1" x14ac:dyDescent="0.2">
      <c r="A284" s="18"/>
      <c r="B284" s="35"/>
      <c r="C284" s="35"/>
      <c r="D284" s="35"/>
      <c r="E284" s="35"/>
      <c r="F284" s="35"/>
      <c r="G284" s="35"/>
      <c r="H284" s="35"/>
      <c r="I284" s="35"/>
      <c r="J284" s="18"/>
      <c r="K284" s="19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2" customHeight="1" x14ac:dyDescent="0.2">
      <c r="A285" s="18"/>
      <c r="B285" s="35"/>
      <c r="C285" s="35"/>
      <c r="D285" s="35"/>
      <c r="E285" s="35"/>
      <c r="F285" s="35"/>
      <c r="G285" s="35"/>
      <c r="H285" s="35"/>
      <c r="I285" s="35"/>
      <c r="J285" s="18"/>
      <c r="K285" s="19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2" customHeight="1" x14ac:dyDescent="0.2">
      <c r="A286" s="18"/>
      <c r="B286" s="35"/>
      <c r="C286" s="35"/>
      <c r="D286" s="35"/>
      <c r="E286" s="35"/>
      <c r="F286" s="35"/>
      <c r="G286" s="35"/>
      <c r="H286" s="35"/>
      <c r="I286" s="35"/>
      <c r="J286" s="18"/>
      <c r="K286" s="19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2" customHeight="1" x14ac:dyDescent="0.2">
      <c r="A287" s="18"/>
      <c r="B287" s="35"/>
      <c r="C287" s="35"/>
      <c r="D287" s="35"/>
      <c r="E287" s="35"/>
      <c r="F287" s="35"/>
      <c r="G287" s="35"/>
      <c r="H287" s="35"/>
      <c r="I287" s="35"/>
      <c r="J287" s="18"/>
      <c r="K287" s="19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2" customHeight="1" x14ac:dyDescent="0.2">
      <c r="A288" s="18"/>
      <c r="B288" s="35"/>
      <c r="C288" s="35"/>
      <c r="D288" s="35"/>
      <c r="E288" s="35"/>
      <c r="F288" s="35"/>
      <c r="G288" s="35"/>
      <c r="H288" s="35"/>
      <c r="I288" s="35"/>
      <c r="J288" s="18"/>
      <c r="K288" s="19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2" customHeight="1" x14ac:dyDescent="0.2">
      <c r="A289" s="18"/>
      <c r="B289" s="35"/>
      <c r="C289" s="35"/>
      <c r="D289" s="35"/>
      <c r="E289" s="35"/>
      <c r="F289" s="35"/>
      <c r="G289" s="35"/>
      <c r="H289" s="35"/>
      <c r="I289" s="35"/>
      <c r="J289" s="18"/>
      <c r="K289" s="19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2" customHeight="1" x14ac:dyDescent="0.2">
      <c r="A290" s="18"/>
      <c r="B290" s="35"/>
      <c r="C290" s="35"/>
      <c r="D290" s="35"/>
      <c r="E290" s="35"/>
      <c r="F290" s="35"/>
      <c r="G290" s="35"/>
      <c r="H290" s="35"/>
      <c r="I290" s="35"/>
      <c r="J290" s="18"/>
      <c r="K290" s="19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2" customHeight="1" x14ac:dyDescent="0.2">
      <c r="A291" s="18"/>
      <c r="B291" s="35"/>
      <c r="C291" s="35"/>
      <c r="D291" s="35"/>
      <c r="E291" s="35"/>
      <c r="F291" s="35"/>
      <c r="G291" s="35"/>
      <c r="H291" s="35"/>
      <c r="I291" s="35"/>
      <c r="J291" s="18"/>
      <c r="K291" s="19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2" customHeight="1" x14ac:dyDescent="0.2">
      <c r="A292" s="18"/>
      <c r="B292" s="35"/>
      <c r="C292" s="35"/>
      <c r="D292" s="35"/>
      <c r="E292" s="35"/>
      <c r="F292" s="35"/>
      <c r="G292" s="35"/>
      <c r="H292" s="35"/>
      <c r="I292" s="35"/>
      <c r="J292" s="18"/>
      <c r="K292" s="19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2" customHeight="1" x14ac:dyDescent="0.2">
      <c r="A293" s="18"/>
      <c r="B293" s="35"/>
      <c r="C293" s="35"/>
      <c r="D293" s="35"/>
      <c r="E293" s="35"/>
      <c r="F293" s="35"/>
      <c r="G293" s="35"/>
      <c r="H293" s="35"/>
      <c r="I293" s="35"/>
      <c r="J293" s="18"/>
      <c r="K293" s="19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2" customHeight="1" x14ac:dyDescent="0.2">
      <c r="A294" s="18"/>
      <c r="B294" s="35"/>
      <c r="C294" s="35"/>
      <c r="D294" s="35"/>
      <c r="E294" s="35"/>
      <c r="F294" s="35"/>
      <c r="G294" s="35"/>
      <c r="H294" s="35"/>
      <c r="I294" s="35"/>
      <c r="J294" s="18"/>
      <c r="K294" s="19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2" customHeight="1" x14ac:dyDescent="0.2">
      <c r="A295" s="18"/>
      <c r="B295" s="35"/>
      <c r="C295" s="35"/>
      <c r="D295" s="35"/>
      <c r="E295" s="35"/>
      <c r="F295" s="35"/>
      <c r="G295" s="35"/>
      <c r="H295" s="35"/>
      <c r="I295" s="35"/>
      <c r="J295" s="18"/>
      <c r="K295" s="19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2" customHeight="1" x14ac:dyDescent="0.2">
      <c r="A296" s="18"/>
      <c r="B296" s="35"/>
      <c r="C296" s="35"/>
      <c r="D296" s="35"/>
      <c r="E296" s="35"/>
      <c r="F296" s="35"/>
      <c r="G296" s="35"/>
      <c r="H296" s="35"/>
      <c r="I296" s="35"/>
      <c r="J296" s="18"/>
      <c r="K296" s="19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2" customHeight="1" x14ac:dyDescent="0.2">
      <c r="A297" s="18"/>
      <c r="B297" s="35"/>
      <c r="C297" s="35"/>
      <c r="D297" s="35"/>
      <c r="E297" s="35"/>
      <c r="F297" s="35"/>
      <c r="G297" s="35"/>
      <c r="H297" s="35"/>
      <c r="I297" s="35"/>
      <c r="J297" s="18"/>
      <c r="K297" s="19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2" customHeight="1" x14ac:dyDescent="0.2">
      <c r="A298" s="18"/>
      <c r="B298" s="35"/>
      <c r="C298" s="35"/>
      <c r="D298" s="35"/>
      <c r="E298" s="35"/>
      <c r="F298" s="35"/>
      <c r="G298" s="35"/>
      <c r="H298" s="35"/>
      <c r="I298" s="35"/>
      <c r="J298" s="18"/>
      <c r="K298" s="19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2" customHeight="1" x14ac:dyDescent="0.2">
      <c r="A299" s="18"/>
      <c r="B299" s="35"/>
      <c r="C299" s="35"/>
      <c r="D299" s="35"/>
      <c r="E299" s="35"/>
      <c r="F299" s="35"/>
      <c r="G299" s="35"/>
      <c r="H299" s="35"/>
      <c r="I299" s="35"/>
      <c r="J299" s="18"/>
      <c r="K299" s="19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2" customHeight="1" x14ac:dyDescent="0.2">
      <c r="A300" s="18"/>
      <c r="B300" s="35"/>
      <c r="C300" s="35"/>
      <c r="D300" s="35"/>
      <c r="E300" s="35"/>
      <c r="F300" s="35"/>
      <c r="G300" s="35"/>
      <c r="H300" s="35"/>
      <c r="I300" s="35"/>
      <c r="J300" s="18"/>
      <c r="K300" s="19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2" customHeight="1" x14ac:dyDescent="0.2">
      <c r="A301" s="18"/>
      <c r="B301" s="35"/>
      <c r="C301" s="35"/>
      <c r="D301" s="35"/>
      <c r="E301" s="35"/>
      <c r="F301" s="35"/>
      <c r="G301" s="35"/>
      <c r="H301" s="35"/>
      <c r="I301" s="35"/>
      <c r="J301" s="18"/>
      <c r="K301" s="19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2" customHeight="1" x14ac:dyDescent="0.2">
      <c r="A302" s="18"/>
      <c r="B302" s="35"/>
      <c r="C302" s="35"/>
      <c r="D302" s="35"/>
      <c r="E302" s="35"/>
      <c r="F302" s="35"/>
      <c r="G302" s="35"/>
      <c r="H302" s="35"/>
      <c r="I302" s="35"/>
      <c r="J302" s="18"/>
      <c r="K302" s="19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2" customHeight="1" x14ac:dyDescent="0.2">
      <c r="A303" s="18"/>
      <c r="B303" s="35"/>
      <c r="C303" s="35"/>
      <c r="D303" s="35"/>
      <c r="E303" s="35"/>
      <c r="F303" s="35"/>
      <c r="G303" s="35"/>
      <c r="H303" s="35"/>
      <c r="I303" s="35"/>
      <c r="J303" s="18"/>
      <c r="K303" s="19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2" customHeight="1" x14ac:dyDescent="0.2">
      <c r="A304" s="18"/>
      <c r="B304" s="35"/>
      <c r="C304" s="35"/>
      <c r="D304" s="35"/>
      <c r="E304" s="35"/>
      <c r="F304" s="35"/>
      <c r="G304" s="35"/>
      <c r="H304" s="35"/>
      <c r="I304" s="35"/>
      <c r="J304" s="18"/>
      <c r="K304" s="19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2" customHeight="1" x14ac:dyDescent="0.2">
      <c r="A305" s="18"/>
      <c r="B305" s="35"/>
      <c r="C305" s="35"/>
      <c r="D305" s="35"/>
      <c r="E305" s="35"/>
      <c r="F305" s="35"/>
      <c r="G305" s="35"/>
      <c r="H305" s="35"/>
      <c r="I305" s="35"/>
      <c r="J305" s="18"/>
      <c r="K305" s="19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2" customHeight="1" x14ac:dyDescent="0.2">
      <c r="A306" s="18"/>
      <c r="B306" s="35"/>
      <c r="C306" s="35"/>
      <c r="D306" s="35"/>
      <c r="E306" s="35"/>
      <c r="F306" s="35"/>
      <c r="G306" s="35"/>
      <c r="H306" s="35"/>
      <c r="I306" s="35"/>
      <c r="J306" s="18"/>
      <c r="K306" s="19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2" customHeight="1" x14ac:dyDescent="0.2">
      <c r="A307" s="18"/>
      <c r="B307" s="35"/>
      <c r="C307" s="35"/>
      <c r="D307" s="35"/>
      <c r="E307" s="35"/>
      <c r="F307" s="35"/>
      <c r="G307" s="35"/>
      <c r="H307" s="35"/>
      <c r="I307" s="35"/>
      <c r="J307" s="18"/>
      <c r="K307" s="19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2" customHeight="1" x14ac:dyDescent="0.2">
      <c r="A308" s="18"/>
      <c r="B308" s="35"/>
      <c r="C308" s="35"/>
      <c r="D308" s="35"/>
      <c r="E308" s="35"/>
      <c r="F308" s="35"/>
      <c r="G308" s="35"/>
      <c r="H308" s="35"/>
      <c r="I308" s="35"/>
      <c r="J308" s="18"/>
      <c r="K308" s="19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2" customHeight="1" x14ac:dyDescent="0.2">
      <c r="A309" s="18"/>
      <c r="B309" s="35"/>
      <c r="C309" s="35"/>
      <c r="D309" s="35"/>
      <c r="E309" s="35"/>
      <c r="F309" s="35"/>
      <c r="G309" s="35"/>
      <c r="H309" s="35"/>
      <c r="I309" s="35"/>
      <c r="J309" s="18"/>
      <c r="K309" s="19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2" customHeight="1" x14ac:dyDescent="0.2">
      <c r="A310" s="18"/>
      <c r="B310" s="35"/>
      <c r="C310" s="35"/>
      <c r="D310" s="35"/>
      <c r="E310" s="35"/>
      <c r="F310" s="35"/>
      <c r="G310" s="35"/>
      <c r="H310" s="35"/>
      <c r="I310" s="35"/>
      <c r="J310" s="18"/>
      <c r="K310" s="19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2" customHeight="1" x14ac:dyDescent="0.2">
      <c r="A311" s="18"/>
      <c r="B311" s="35"/>
      <c r="C311" s="35"/>
      <c r="D311" s="35"/>
      <c r="E311" s="35"/>
      <c r="F311" s="35"/>
      <c r="G311" s="35"/>
      <c r="H311" s="35"/>
      <c r="I311" s="35"/>
      <c r="J311" s="18"/>
      <c r="K311" s="19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2" customHeight="1" x14ac:dyDescent="0.2">
      <c r="A312" s="18"/>
      <c r="B312" s="35"/>
      <c r="C312" s="35"/>
      <c r="D312" s="35"/>
      <c r="E312" s="35"/>
      <c r="F312" s="35"/>
      <c r="G312" s="35"/>
      <c r="H312" s="35"/>
      <c r="I312" s="35"/>
      <c r="J312" s="18"/>
      <c r="K312" s="19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2" customHeight="1" x14ac:dyDescent="0.2">
      <c r="A313" s="18"/>
      <c r="B313" s="35"/>
      <c r="C313" s="35"/>
      <c r="D313" s="35"/>
      <c r="E313" s="35"/>
      <c r="F313" s="35"/>
      <c r="G313" s="35"/>
      <c r="H313" s="35"/>
      <c r="I313" s="35"/>
      <c r="J313" s="18"/>
      <c r="K313" s="19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2" customHeight="1" x14ac:dyDescent="0.2">
      <c r="A314" s="18"/>
      <c r="B314" s="35"/>
      <c r="C314" s="35"/>
      <c r="D314" s="35"/>
      <c r="E314" s="35"/>
      <c r="F314" s="35"/>
      <c r="G314" s="35"/>
      <c r="H314" s="35"/>
      <c r="I314" s="35"/>
      <c r="J314" s="18"/>
      <c r="K314" s="19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2" customHeight="1" x14ac:dyDescent="0.2">
      <c r="A315" s="18"/>
      <c r="B315" s="35"/>
      <c r="C315" s="35"/>
      <c r="D315" s="35"/>
      <c r="E315" s="35"/>
      <c r="F315" s="35"/>
      <c r="G315" s="35"/>
      <c r="H315" s="35"/>
      <c r="I315" s="35"/>
      <c r="J315" s="18"/>
      <c r="K315" s="19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2" customHeight="1" x14ac:dyDescent="0.2">
      <c r="A316" s="18"/>
      <c r="B316" s="35"/>
      <c r="C316" s="35"/>
      <c r="D316" s="35"/>
      <c r="E316" s="35"/>
      <c r="F316" s="35"/>
      <c r="G316" s="35"/>
      <c r="H316" s="35"/>
      <c r="I316" s="35"/>
      <c r="J316" s="18"/>
      <c r="K316" s="19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2" customHeight="1" x14ac:dyDescent="0.2">
      <c r="A317" s="18"/>
      <c r="B317" s="35"/>
      <c r="C317" s="35"/>
      <c r="D317" s="35"/>
      <c r="E317" s="35"/>
      <c r="F317" s="35"/>
      <c r="G317" s="35"/>
      <c r="H317" s="35"/>
      <c r="I317" s="35"/>
      <c r="J317" s="18"/>
      <c r="K317" s="19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2" customHeight="1" x14ac:dyDescent="0.2">
      <c r="A318" s="18"/>
      <c r="B318" s="35"/>
      <c r="C318" s="35"/>
      <c r="D318" s="35"/>
      <c r="E318" s="35"/>
      <c r="F318" s="35"/>
      <c r="G318" s="35"/>
      <c r="H318" s="35"/>
      <c r="I318" s="35"/>
      <c r="J318" s="18"/>
      <c r="K318" s="19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2" customHeight="1" x14ac:dyDescent="0.2">
      <c r="A319" s="18"/>
      <c r="B319" s="35"/>
      <c r="C319" s="35"/>
      <c r="D319" s="35"/>
      <c r="E319" s="35"/>
      <c r="F319" s="35"/>
      <c r="G319" s="35"/>
      <c r="H319" s="35"/>
      <c r="I319" s="35"/>
      <c r="J319" s="18"/>
      <c r="K319" s="19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2" customHeight="1" x14ac:dyDescent="0.2">
      <c r="A320" s="18"/>
      <c r="B320" s="35"/>
      <c r="C320" s="35"/>
      <c r="D320" s="35"/>
      <c r="E320" s="35"/>
      <c r="F320" s="35"/>
      <c r="G320" s="35"/>
      <c r="H320" s="35"/>
      <c r="I320" s="35"/>
      <c r="J320" s="18"/>
      <c r="K320" s="19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2" customHeight="1" x14ac:dyDescent="0.2">
      <c r="A321" s="18"/>
      <c r="B321" s="35"/>
      <c r="C321" s="35"/>
      <c r="D321" s="35"/>
      <c r="E321" s="35"/>
      <c r="F321" s="35"/>
      <c r="G321" s="35"/>
      <c r="H321" s="35"/>
      <c r="I321" s="35"/>
      <c r="J321" s="18"/>
      <c r="K321" s="19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2" customHeight="1" x14ac:dyDescent="0.2">
      <c r="A322" s="18"/>
      <c r="B322" s="35"/>
      <c r="C322" s="35"/>
      <c r="D322" s="35"/>
      <c r="E322" s="35"/>
      <c r="F322" s="35"/>
      <c r="G322" s="35"/>
      <c r="H322" s="35"/>
      <c r="I322" s="35"/>
      <c r="J322" s="18"/>
      <c r="K322" s="19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2" customHeight="1" x14ac:dyDescent="0.2">
      <c r="A323" s="18"/>
      <c r="B323" s="35"/>
      <c r="C323" s="35"/>
      <c r="D323" s="35"/>
      <c r="E323" s="35"/>
      <c r="F323" s="35"/>
      <c r="G323" s="35"/>
      <c r="H323" s="35"/>
      <c r="I323" s="35"/>
      <c r="J323" s="18"/>
      <c r="K323" s="19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2" customHeight="1" x14ac:dyDescent="0.2">
      <c r="A324" s="18"/>
      <c r="B324" s="35"/>
      <c r="C324" s="35"/>
      <c r="D324" s="35"/>
      <c r="E324" s="35"/>
      <c r="F324" s="35"/>
      <c r="G324" s="35"/>
      <c r="H324" s="35"/>
      <c r="I324" s="35"/>
      <c r="J324" s="18"/>
      <c r="K324" s="19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2" customHeight="1" x14ac:dyDescent="0.2">
      <c r="A325" s="18"/>
      <c r="B325" s="35"/>
      <c r="C325" s="35"/>
      <c r="D325" s="35"/>
      <c r="E325" s="35"/>
      <c r="F325" s="35"/>
      <c r="G325" s="35"/>
      <c r="H325" s="35"/>
      <c r="I325" s="35"/>
      <c r="J325" s="18"/>
      <c r="K325" s="19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2" customHeight="1" x14ac:dyDescent="0.2">
      <c r="A326" s="18"/>
      <c r="B326" s="35"/>
      <c r="C326" s="35"/>
      <c r="D326" s="35"/>
      <c r="E326" s="35"/>
      <c r="F326" s="35"/>
      <c r="G326" s="35"/>
      <c r="H326" s="35"/>
      <c r="I326" s="35"/>
      <c r="J326" s="18"/>
      <c r="K326" s="19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2" customHeight="1" x14ac:dyDescent="0.2">
      <c r="A327" s="18"/>
      <c r="B327" s="35"/>
      <c r="C327" s="35"/>
      <c r="D327" s="35"/>
      <c r="E327" s="35"/>
      <c r="F327" s="35"/>
      <c r="G327" s="35"/>
      <c r="H327" s="35"/>
      <c r="I327" s="35"/>
      <c r="J327" s="18"/>
      <c r="K327" s="19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2" customHeight="1" x14ac:dyDescent="0.2">
      <c r="A328" s="18"/>
      <c r="B328" s="35"/>
      <c r="C328" s="35"/>
      <c r="D328" s="35"/>
      <c r="E328" s="35"/>
      <c r="F328" s="35"/>
      <c r="G328" s="35"/>
      <c r="H328" s="35"/>
      <c r="I328" s="35"/>
      <c r="J328" s="18"/>
      <c r="K328" s="19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2" customHeight="1" x14ac:dyDescent="0.2">
      <c r="A329" s="18"/>
      <c r="B329" s="35"/>
      <c r="C329" s="35"/>
      <c r="D329" s="35"/>
      <c r="E329" s="35"/>
      <c r="F329" s="35"/>
      <c r="G329" s="35"/>
      <c r="H329" s="35"/>
      <c r="I329" s="35"/>
      <c r="J329" s="18"/>
      <c r="K329" s="19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2" customHeight="1" x14ac:dyDescent="0.2">
      <c r="A330" s="18"/>
      <c r="B330" s="35"/>
      <c r="C330" s="35"/>
      <c r="D330" s="35"/>
      <c r="E330" s="35"/>
      <c r="F330" s="35"/>
      <c r="G330" s="35"/>
      <c r="H330" s="35"/>
      <c r="I330" s="35"/>
      <c r="J330" s="18"/>
      <c r="K330" s="19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2" customHeight="1" x14ac:dyDescent="0.2">
      <c r="A331" s="18"/>
      <c r="B331" s="35"/>
      <c r="C331" s="35"/>
      <c r="D331" s="35"/>
      <c r="E331" s="35"/>
      <c r="F331" s="35"/>
      <c r="G331" s="35"/>
      <c r="H331" s="35"/>
      <c r="I331" s="35"/>
      <c r="J331" s="18"/>
      <c r="K331" s="19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2" customHeight="1" x14ac:dyDescent="0.2">
      <c r="A332" s="18"/>
      <c r="B332" s="35"/>
      <c r="C332" s="35"/>
      <c r="D332" s="35"/>
      <c r="E332" s="35"/>
      <c r="F332" s="35"/>
      <c r="G332" s="35"/>
      <c r="H332" s="35"/>
      <c r="I332" s="35"/>
      <c r="J332" s="18"/>
      <c r="K332" s="19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2" customHeight="1" x14ac:dyDescent="0.2">
      <c r="A333" s="18"/>
      <c r="B333" s="35"/>
      <c r="C333" s="35"/>
      <c r="D333" s="35"/>
      <c r="E333" s="35"/>
      <c r="F333" s="35"/>
      <c r="G333" s="35"/>
      <c r="H333" s="35"/>
      <c r="I333" s="35"/>
      <c r="J333" s="18"/>
      <c r="K333" s="19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2" customHeight="1" x14ac:dyDescent="0.2">
      <c r="A334" s="18"/>
      <c r="B334" s="35"/>
      <c r="C334" s="35"/>
      <c r="D334" s="35"/>
      <c r="E334" s="35"/>
      <c r="F334" s="35"/>
      <c r="G334" s="35"/>
      <c r="H334" s="35"/>
      <c r="I334" s="35"/>
      <c r="J334" s="18"/>
      <c r="K334" s="19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2" customHeight="1" x14ac:dyDescent="0.2">
      <c r="A335" s="18"/>
      <c r="B335" s="35"/>
      <c r="C335" s="35"/>
      <c r="D335" s="35"/>
      <c r="E335" s="35"/>
      <c r="F335" s="35"/>
      <c r="G335" s="35"/>
      <c r="H335" s="35"/>
      <c r="I335" s="35"/>
      <c r="J335" s="18"/>
      <c r="K335" s="19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2" customHeight="1" x14ac:dyDescent="0.2">
      <c r="A336" s="18"/>
      <c r="B336" s="35"/>
      <c r="C336" s="35"/>
      <c r="D336" s="35"/>
      <c r="E336" s="35"/>
      <c r="F336" s="35"/>
      <c r="G336" s="35"/>
      <c r="H336" s="35"/>
      <c r="I336" s="35"/>
      <c r="J336" s="18"/>
      <c r="K336" s="19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2" customHeight="1" x14ac:dyDescent="0.2">
      <c r="A337" s="18"/>
      <c r="B337" s="35"/>
      <c r="C337" s="35"/>
      <c r="D337" s="35"/>
      <c r="E337" s="35"/>
      <c r="F337" s="35"/>
      <c r="G337" s="35"/>
      <c r="H337" s="35"/>
      <c r="I337" s="35"/>
      <c r="J337" s="18"/>
      <c r="K337" s="19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2" customHeight="1" x14ac:dyDescent="0.2">
      <c r="A338" s="18"/>
      <c r="B338" s="35"/>
      <c r="C338" s="35"/>
      <c r="D338" s="35"/>
      <c r="E338" s="35"/>
      <c r="F338" s="35"/>
      <c r="G338" s="35"/>
      <c r="H338" s="35"/>
      <c r="I338" s="35"/>
      <c r="J338" s="18"/>
      <c r="K338" s="19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2" customHeight="1" x14ac:dyDescent="0.2">
      <c r="A339" s="18"/>
      <c r="B339" s="35"/>
      <c r="C339" s="35"/>
      <c r="D339" s="35"/>
      <c r="E339" s="35"/>
      <c r="F339" s="35"/>
      <c r="G339" s="35"/>
      <c r="H339" s="35"/>
      <c r="I339" s="35"/>
      <c r="J339" s="18"/>
      <c r="K339" s="19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2" customHeight="1" x14ac:dyDescent="0.2">
      <c r="A340" s="18"/>
      <c r="B340" s="35"/>
      <c r="C340" s="35"/>
      <c r="D340" s="35"/>
      <c r="E340" s="35"/>
      <c r="F340" s="35"/>
      <c r="G340" s="35"/>
      <c r="H340" s="35"/>
      <c r="I340" s="35"/>
      <c r="J340" s="18"/>
      <c r="K340" s="19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2" customHeight="1" x14ac:dyDescent="0.2">
      <c r="A341" s="18"/>
      <c r="B341" s="35"/>
      <c r="C341" s="35"/>
      <c r="D341" s="35"/>
      <c r="E341" s="35"/>
      <c r="F341" s="35"/>
      <c r="G341" s="35"/>
      <c r="H341" s="35"/>
      <c r="I341" s="35"/>
      <c r="J341" s="18"/>
      <c r="K341" s="19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2" customHeight="1" x14ac:dyDescent="0.2">
      <c r="A342" s="18"/>
      <c r="B342" s="35"/>
      <c r="C342" s="35"/>
      <c r="D342" s="35"/>
      <c r="E342" s="35"/>
      <c r="F342" s="35"/>
      <c r="G342" s="35"/>
      <c r="H342" s="35"/>
      <c r="I342" s="35"/>
      <c r="J342" s="18"/>
      <c r="K342" s="19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2" customHeight="1" x14ac:dyDescent="0.2">
      <c r="A343" s="18"/>
      <c r="B343" s="35"/>
      <c r="C343" s="35"/>
      <c r="D343" s="35"/>
      <c r="E343" s="35"/>
      <c r="F343" s="35"/>
      <c r="G343" s="35"/>
      <c r="H343" s="35"/>
      <c r="I343" s="35"/>
      <c r="J343" s="18"/>
      <c r="K343" s="19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2" customHeight="1" x14ac:dyDescent="0.2">
      <c r="A344" s="18"/>
      <c r="B344" s="35"/>
      <c r="C344" s="35"/>
      <c r="D344" s="35"/>
      <c r="E344" s="35"/>
      <c r="F344" s="35"/>
      <c r="G344" s="35"/>
      <c r="H344" s="35"/>
      <c r="I344" s="35"/>
      <c r="J344" s="18"/>
      <c r="K344" s="19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2" customHeight="1" x14ac:dyDescent="0.2">
      <c r="A345" s="18"/>
      <c r="B345" s="35"/>
      <c r="C345" s="35"/>
      <c r="D345" s="35"/>
      <c r="E345" s="35"/>
      <c r="F345" s="35"/>
      <c r="G345" s="35"/>
      <c r="H345" s="35"/>
      <c r="I345" s="35"/>
      <c r="J345" s="18"/>
      <c r="K345" s="19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2" customHeight="1" x14ac:dyDescent="0.2">
      <c r="A346" s="18"/>
      <c r="B346" s="35"/>
      <c r="C346" s="35"/>
      <c r="D346" s="35"/>
      <c r="E346" s="35"/>
      <c r="F346" s="35"/>
      <c r="G346" s="35"/>
      <c r="H346" s="35"/>
      <c r="I346" s="35"/>
      <c r="J346" s="18"/>
      <c r="K346" s="19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2" customHeight="1" x14ac:dyDescent="0.2">
      <c r="A347" s="18"/>
      <c r="B347" s="35"/>
      <c r="C347" s="35"/>
      <c r="D347" s="35"/>
      <c r="E347" s="35"/>
      <c r="F347" s="35"/>
      <c r="G347" s="35"/>
      <c r="H347" s="35"/>
      <c r="I347" s="35"/>
      <c r="J347" s="18"/>
      <c r="K347" s="19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2" customHeight="1" x14ac:dyDescent="0.2">
      <c r="A348" s="18"/>
      <c r="B348" s="35"/>
      <c r="C348" s="35"/>
      <c r="D348" s="35"/>
      <c r="E348" s="35"/>
      <c r="F348" s="35"/>
      <c r="G348" s="35"/>
      <c r="H348" s="35"/>
      <c r="I348" s="35"/>
      <c r="J348" s="18"/>
      <c r="K348" s="19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2" customHeight="1" x14ac:dyDescent="0.2">
      <c r="A349" s="18"/>
      <c r="B349" s="35"/>
      <c r="C349" s="35"/>
      <c r="D349" s="35"/>
      <c r="E349" s="35"/>
      <c r="F349" s="35"/>
      <c r="G349" s="35"/>
      <c r="H349" s="35"/>
      <c r="I349" s="35"/>
      <c r="J349" s="18"/>
      <c r="K349" s="19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2" customHeight="1" x14ac:dyDescent="0.2">
      <c r="A350" s="18"/>
      <c r="B350" s="35"/>
      <c r="C350" s="35"/>
      <c r="D350" s="35"/>
      <c r="E350" s="35"/>
      <c r="F350" s="35"/>
      <c r="G350" s="35"/>
      <c r="H350" s="35"/>
      <c r="I350" s="35"/>
      <c r="J350" s="18"/>
      <c r="K350" s="19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2" customHeight="1" x14ac:dyDescent="0.2">
      <c r="A351" s="18"/>
      <c r="B351" s="35"/>
      <c r="C351" s="35"/>
      <c r="D351" s="35"/>
      <c r="E351" s="35"/>
      <c r="F351" s="35"/>
      <c r="G351" s="35"/>
      <c r="H351" s="35"/>
      <c r="I351" s="35"/>
      <c r="J351" s="18"/>
      <c r="K351" s="19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2" customHeight="1" x14ac:dyDescent="0.2">
      <c r="A352" s="18"/>
      <c r="B352" s="35"/>
      <c r="C352" s="35"/>
      <c r="D352" s="35"/>
      <c r="E352" s="35"/>
      <c r="F352" s="35"/>
      <c r="G352" s="35"/>
      <c r="H352" s="35"/>
      <c r="I352" s="35"/>
      <c r="J352" s="18"/>
      <c r="K352" s="19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2" customHeight="1" x14ac:dyDescent="0.2">
      <c r="A353" s="18"/>
      <c r="B353" s="35"/>
      <c r="C353" s="35"/>
      <c r="D353" s="35"/>
      <c r="E353" s="35"/>
      <c r="F353" s="35"/>
      <c r="G353" s="35"/>
      <c r="H353" s="35"/>
      <c r="I353" s="35"/>
      <c r="J353" s="18"/>
      <c r="K353" s="19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2" customHeight="1" x14ac:dyDescent="0.2">
      <c r="A354" s="18"/>
      <c r="B354" s="35"/>
      <c r="C354" s="35"/>
      <c r="D354" s="35"/>
      <c r="E354" s="35"/>
      <c r="F354" s="35"/>
      <c r="G354" s="35"/>
      <c r="H354" s="35"/>
      <c r="I354" s="35"/>
      <c r="J354" s="18"/>
      <c r="K354" s="19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2" customHeight="1" x14ac:dyDescent="0.2">
      <c r="A355" s="18"/>
      <c r="B355" s="35"/>
      <c r="C355" s="35"/>
      <c r="D355" s="35"/>
      <c r="E355" s="35"/>
      <c r="F355" s="35"/>
      <c r="G355" s="35"/>
      <c r="H355" s="35"/>
      <c r="I355" s="35"/>
      <c r="J355" s="18"/>
      <c r="K355" s="19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2" customHeight="1" x14ac:dyDescent="0.2">
      <c r="A356" s="18"/>
      <c r="B356" s="35"/>
      <c r="C356" s="35"/>
      <c r="D356" s="35"/>
      <c r="E356" s="35"/>
      <c r="F356" s="35"/>
      <c r="G356" s="35"/>
      <c r="H356" s="35"/>
      <c r="I356" s="35"/>
      <c r="J356" s="18"/>
      <c r="K356" s="19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2" customHeight="1" x14ac:dyDescent="0.2">
      <c r="A357" s="18"/>
      <c r="B357" s="35"/>
      <c r="C357" s="35"/>
      <c r="D357" s="35"/>
      <c r="E357" s="35"/>
      <c r="F357" s="35"/>
      <c r="G357" s="35"/>
      <c r="H357" s="35"/>
      <c r="I357" s="35"/>
      <c r="J357" s="18"/>
      <c r="K357" s="19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2" customHeight="1" x14ac:dyDescent="0.2">
      <c r="A358" s="18"/>
      <c r="B358" s="35"/>
      <c r="C358" s="35"/>
      <c r="D358" s="35"/>
      <c r="E358" s="35"/>
      <c r="F358" s="35"/>
      <c r="G358" s="35"/>
      <c r="H358" s="35"/>
      <c r="I358" s="35"/>
      <c r="J358" s="18"/>
      <c r="K358" s="19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2" customHeight="1" x14ac:dyDescent="0.2">
      <c r="A359" s="18"/>
      <c r="B359" s="35"/>
      <c r="C359" s="35"/>
      <c r="D359" s="35"/>
      <c r="E359" s="35"/>
      <c r="F359" s="35"/>
      <c r="G359" s="35"/>
      <c r="H359" s="35"/>
      <c r="I359" s="35"/>
      <c r="J359" s="18"/>
      <c r="K359" s="19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2" customHeight="1" x14ac:dyDescent="0.2">
      <c r="A360" s="18"/>
      <c r="B360" s="35"/>
      <c r="C360" s="35"/>
      <c r="D360" s="35"/>
      <c r="E360" s="35"/>
      <c r="F360" s="35"/>
      <c r="G360" s="35"/>
      <c r="H360" s="35"/>
      <c r="I360" s="35"/>
      <c r="J360" s="18"/>
      <c r="K360" s="19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2" customHeight="1" x14ac:dyDescent="0.2">
      <c r="A361" s="18"/>
      <c r="B361" s="35"/>
      <c r="C361" s="35"/>
      <c r="D361" s="35"/>
      <c r="E361" s="35"/>
      <c r="F361" s="35"/>
      <c r="G361" s="35"/>
      <c r="H361" s="35"/>
      <c r="I361" s="35"/>
      <c r="J361" s="18"/>
      <c r="K361" s="19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2" customHeight="1" x14ac:dyDescent="0.2">
      <c r="A362" s="18"/>
      <c r="B362" s="35"/>
      <c r="C362" s="35"/>
      <c r="D362" s="35"/>
      <c r="E362" s="35"/>
      <c r="F362" s="35"/>
      <c r="G362" s="35"/>
      <c r="H362" s="35"/>
      <c r="I362" s="35"/>
      <c r="J362" s="18"/>
      <c r="K362" s="19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2" customHeight="1" x14ac:dyDescent="0.2">
      <c r="A363" s="18"/>
      <c r="B363" s="35"/>
      <c r="C363" s="35"/>
      <c r="D363" s="35"/>
      <c r="E363" s="35"/>
      <c r="F363" s="35"/>
      <c r="G363" s="35"/>
      <c r="H363" s="35"/>
      <c r="I363" s="35"/>
      <c r="J363" s="18"/>
      <c r="K363" s="19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2" customHeight="1" x14ac:dyDescent="0.2">
      <c r="A364" s="18"/>
      <c r="B364" s="35"/>
      <c r="C364" s="35"/>
      <c r="D364" s="35"/>
      <c r="E364" s="35"/>
      <c r="F364" s="35"/>
      <c r="G364" s="35"/>
      <c r="H364" s="35"/>
      <c r="I364" s="35"/>
      <c r="J364" s="18"/>
      <c r="K364" s="19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2" customHeight="1" x14ac:dyDescent="0.2">
      <c r="A365" s="18"/>
      <c r="B365" s="35"/>
      <c r="C365" s="35"/>
      <c r="D365" s="35"/>
      <c r="E365" s="35"/>
      <c r="F365" s="35"/>
      <c r="G365" s="35"/>
      <c r="H365" s="35"/>
      <c r="I365" s="35"/>
      <c r="J365" s="18"/>
      <c r="K365" s="19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2" customHeight="1" x14ac:dyDescent="0.2">
      <c r="A366" s="18"/>
      <c r="B366" s="35"/>
      <c r="C366" s="35"/>
      <c r="D366" s="35"/>
      <c r="E366" s="35"/>
      <c r="F366" s="35"/>
      <c r="G366" s="35"/>
      <c r="H366" s="35"/>
      <c r="I366" s="35"/>
      <c r="J366" s="18"/>
      <c r="K366" s="19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2" customHeight="1" x14ac:dyDescent="0.2">
      <c r="A367" s="18"/>
      <c r="B367" s="35"/>
      <c r="C367" s="35"/>
      <c r="D367" s="35"/>
      <c r="E367" s="35"/>
      <c r="F367" s="35"/>
      <c r="G367" s="35"/>
      <c r="H367" s="35"/>
      <c r="I367" s="35"/>
      <c r="J367" s="18"/>
      <c r="K367" s="19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2" customHeight="1" x14ac:dyDescent="0.2">
      <c r="A368" s="18"/>
      <c r="B368" s="35"/>
      <c r="C368" s="35"/>
      <c r="D368" s="35"/>
      <c r="E368" s="35"/>
      <c r="F368" s="35"/>
      <c r="G368" s="35"/>
      <c r="H368" s="35"/>
      <c r="I368" s="35"/>
      <c r="J368" s="18"/>
      <c r="K368" s="19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2" customHeight="1" x14ac:dyDescent="0.2">
      <c r="A369" s="18"/>
      <c r="B369" s="35"/>
      <c r="C369" s="35"/>
      <c r="D369" s="35"/>
      <c r="E369" s="35"/>
      <c r="F369" s="35"/>
      <c r="G369" s="35"/>
      <c r="H369" s="35"/>
      <c r="I369" s="35"/>
      <c r="J369" s="18"/>
      <c r="K369" s="19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2" customHeight="1" x14ac:dyDescent="0.2">
      <c r="A370" s="18"/>
      <c r="B370" s="35"/>
      <c r="C370" s="35"/>
      <c r="D370" s="35"/>
      <c r="E370" s="35"/>
      <c r="F370" s="35"/>
      <c r="G370" s="35"/>
      <c r="H370" s="35"/>
      <c r="I370" s="35"/>
      <c r="J370" s="18"/>
      <c r="K370" s="19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2" customHeight="1" x14ac:dyDescent="0.2">
      <c r="A371" s="18"/>
      <c r="B371" s="35"/>
      <c r="C371" s="35"/>
      <c r="D371" s="35"/>
      <c r="E371" s="35"/>
      <c r="F371" s="35"/>
      <c r="G371" s="35"/>
      <c r="H371" s="35"/>
      <c r="I371" s="35"/>
      <c r="J371" s="18"/>
      <c r="K371" s="19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2" customHeight="1" x14ac:dyDescent="0.2">
      <c r="A372" s="18"/>
      <c r="B372" s="35"/>
      <c r="C372" s="35"/>
      <c r="D372" s="35"/>
      <c r="E372" s="35"/>
      <c r="F372" s="35"/>
      <c r="G372" s="35"/>
      <c r="H372" s="35"/>
      <c r="I372" s="35"/>
      <c r="J372" s="18"/>
      <c r="K372" s="19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2" customHeight="1" x14ac:dyDescent="0.2">
      <c r="A373" s="18"/>
      <c r="B373" s="35"/>
      <c r="C373" s="35"/>
      <c r="D373" s="35"/>
      <c r="E373" s="35"/>
      <c r="F373" s="35"/>
      <c r="G373" s="35"/>
      <c r="H373" s="35"/>
      <c r="I373" s="35"/>
      <c r="J373" s="18"/>
      <c r="K373" s="19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2" customHeight="1" x14ac:dyDescent="0.2">
      <c r="A374" s="18"/>
      <c r="B374" s="35"/>
      <c r="C374" s="35"/>
      <c r="D374" s="35"/>
      <c r="E374" s="35"/>
      <c r="F374" s="35"/>
      <c r="G374" s="35"/>
      <c r="H374" s="35"/>
      <c r="I374" s="35"/>
      <c r="J374" s="18"/>
      <c r="K374" s="19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2" customHeight="1" x14ac:dyDescent="0.2">
      <c r="A375" s="18"/>
      <c r="B375" s="35"/>
      <c r="C375" s="35"/>
      <c r="D375" s="35"/>
      <c r="E375" s="35"/>
      <c r="F375" s="35"/>
      <c r="G375" s="35"/>
      <c r="H375" s="35"/>
      <c r="I375" s="35"/>
      <c r="J375" s="18"/>
      <c r="K375" s="19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2" customHeight="1" x14ac:dyDescent="0.2">
      <c r="A376" s="18"/>
      <c r="B376" s="35"/>
      <c r="C376" s="35"/>
      <c r="D376" s="35"/>
      <c r="E376" s="35"/>
      <c r="F376" s="35"/>
      <c r="G376" s="35"/>
      <c r="H376" s="35"/>
      <c r="I376" s="35"/>
      <c r="J376" s="18"/>
      <c r="K376" s="19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2" customHeight="1" x14ac:dyDescent="0.2">
      <c r="A377" s="18"/>
      <c r="B377" s="35"/>
      <c r="C377" s="35"/>
      <c r="D377" s="35"/>
      <c r="E377" s="35"/>
      <c r="F377" s="35"/>
      <c r="G377" s="35"/>
      <c r="H377" s="35"/>
      <c r="I377" s="35"/>
      <c r="J377" s="18"/>
      <c r="K377" s="19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2" customHeight="1" x14ac:dyDescent="0.2">
      <c r="A378" s="18"/>
      <c r="B378" s="35"/>
      <c r="C378" s="35"/>
      <c r="D378" s="35"/>
      <c r="E378" s="35"/>
      <c r="F378" s="35"/>
      <c r="G378" s="35"/>
      <c r="H378" s="35"/>
      <c r="I378" s="35"/>
      <c r="J378" s="18"/>
      <c r="K378" s="19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2" customHeight="1" x14ac:dyDescent="0.2">
      <c r="A379" s="18"/>
      <c r="B379" s="35"/>
      <c r="C379" s="35"/>
      <c r="D379" s="35"/>
      <c r="E379" s="35"/>
      <c r="F379" s="35"/>
      <c r="G379" s="35"/>
      <c r="H379" s="35"/>
      <c r="I379" s="35"/>
      <c r="J379" s="18"/>
      <c r="K379" s="19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2" customHeight="1" x14ac:dyDescent="0.2">
      <c r="A380" s="18"/>
      <c r="B380" s="35"/>
      <c r="C380" s="35"/>
      <c r="D380" s="35"/>
      <c r="E380" s="35"/>
      <c r="F380" s="35"/>
      <c r="G380" s="35"/>
      <c r="H380" s="35"/>
      <c r="I380" s="35"/>
      <c r="J380" s="18"/>
      <c r="K380" s="19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2" customHeight="1" x14ac:dyDescent="0.2">
      <c r="A381" s="18"/>
      <c r="B381" s="35"/>
      <c r="C381" s="35"/>
      <c r="D381" s="35"/>
      <c r="E381" s="35"/>
      <c r="F381" s="35"/>
      <c r="G381" s="35"/>
      <c r="H381" s="35"/>
      <c r="I381" s="35"/>
      <c r="J381" s="18"/>
      <c r="K381" s="19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2" customHeight="1" x14ac:dyDescent="0.2">
      <c r="A382" s="18"/>
      <c r="B382" s="35"/>
      <c r="C382" s="35"/>
      <c r="D382" s="35"/>
      <c r="E382" s="35"/>
      <c r="F382" s="35"/>
      <c r="G382" s="35"/>
      <c r="H382" s="35"/>
      <c r="I382" s="35"/>
      <c r="J382" s="18"/>
      <c r="K382" s="19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2" customHeight="1" x14ac:dyDescent="0.2">
      <c r="A383" s="18"/>
      <c r="B383" s="35"/>
      <c r="C383" s="35"/>
      <c r="D383" s="35"/>
      <c r="E383" s="35"/>
      <c r="F383" s="35"/>
      <c r="G383" s="35"/>
      <c r="H383" s="35"/>
      <c r="I383" s="35"/>
      <c r="J383" s="18"/>
      <c r="K383" s="19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2" customHeight="1" x14ac:dyDescent="0.2">
      <c r="A384" s="18"/>
      <c r="B384" s="35"/>
      <c r="C384" s="35"/>
      <c r="D384" s="35"/>
      <c r="E384" s="35"/>
      <c r="F384" s="35"/>
      <c r="G384" s="35"/>
      <c r="H384" s="35"/>
      <c r="I384" s="35"/>
      <c r="J384" s="18"/>
      <c r="K384" s="19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2" customHeight="1" x14ac:dyDescent="0.2">
      <c r="A385" s="18"/>
      <c r="B385" s="35"/>
      <c r="C385" s="35"/>
      <c r="D385" s="35"/>
      <c r="E385" s="35"/>
      <c r="F385" s="35"/>
      <c r="G385" s="35"/>
      <c r="H385" s="35"/>
      <c r="I385" s="35"/>
      <c r="J385" s="18"/>
      <c r="K385" s="19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2" customHeight="1" x14ac:dyDescent="0.2">
      <c r="A386" s="18"/>
      <c r="B386" s="35"/>
      <c r="C386" s="35"/>
      <c r="D386" s="35"/>
      <c r="E386" s="35"/>
      <c r="F386" s="35"/>
      <c r="G386" s="35"/>
      <c r="H386" s="35"/>
      <c r="I386" s="35"/>
      <c r="J386" s="18"/>
      <c r="K386" s="19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2" customHeight="1" x14ac:dyDescent="0.2">
      <c r="A387" s="18"/>
      <c r="B387" s="35"/>
      <c r="C387" s="35"/>
      <c r="D387" s="35"/>
      <c r="E387" s="35"/>
      <c r="F387" s="35"/>
      <c r="G387" s="35"/>
      <c r="H387" s="35"/>
      <c r="I387" s="35"/>
      <c r="J387" s="18"/>
      <c r="K387" s="19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2" customHeight="1" x14ac:dyDescent="0.2">
      <c r="A388" s="18"/>
      <c r="B388" s="35"/>
      <c r="C388" s="35"/>
      <c r="D388" s="35"/>
      <c r="E388" s="35"/>
      <c r="F388" s="35"/>
      <c r="G388" s="35"/>
      <c r="H388" s="35"/>
      <c r="I388" s="35"/>
      <c r="J388" s="18"/>
      <c r="K388" s="19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2" customHeight="1" x14ac:dyDescent="0.2">
      <c r="A389" s="18"/>
      <c r="B389" s="35"/>
      <c r="C389" s="35"/>
      <c r="D389" s="35"/>
      <c r="E389" s="35"/>
      <c r="F389" s="35"/>
      <c r="G389" s="35"/>
      <c r="H389" s="35"/>
      <c r="I389" s="35"/>
      <c r="J389" s="18"/>
      <c r="K389" s="19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2" customHeight="1" x14ac:dyDescent="0.2">
      <c r="A390" s="18"/>
      <c r="B390" s="35"/>
      <c r="C390" s="35"/>
      <c r="D390" s="35"/>
      <c r="E390" s="35"/>
      <c r="F390" s="35"/>
      <c r="G390" s="35"/>
      <c r="H390" s="35"/>
      <c r="I390" s="35"/>
      <c r="J390" s="18"/>
      <c r="K390" s="19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2" customHeight="1" x14ac:dyDescent="0.2">
      <c r="A391" s="18"/>
      <c r="B391" s="35"/>
      <c r="C391" s="35"/>
      <c r="D391" s="35"/>
      <c r="E391" s="35"/>
      <c r="F391" s="35"/>
      <c r="G391" s="35"/>
      <c r="H391" s="35"/>
      <c r="I391" s="35"/>
      <c r="J391" s="18"/>
      <c r="K391" s="19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2" customHeight="1" x14ac:dyDescent="0.2">
      <c r="A392" s="18"/>
      <c r="B392" s="35"/>
      <c r="C392" s="35"/>
      <c r="D392" s="35"/>
      <c r="E392" s="35"/>
      <c r="F392" s="35"/>
      <c r="G392" s="35"/>
      <c r="H392" s="35"/>
      <c r="I392" s="35"/>
      <c r="J392" s="18"/>
      <c r="K392" s="19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2" customHeight="1" x14ac:dyDescent="0.2">
      <c r="A393" s="18"/>
      <c r="B393" s="35"/>
      <c r="C393" s="35"/>
      <c r="D393" s="35"/>
      <c r="E393" s="35"/>
      <c r="F393" s="35"/>
      <c r="G393" s="35"/>
      <c r="H393" s="35"/>
      <c r="I393" s="35"/>
      <c r="J393" s="18"/>
      <c r="K393" s="19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2" customHeight="1" x14ac:dyDescent="0.2">
      <c r="A394" s="18"/>
      <c r="B394" s="35"/>
      <c r="C394" s="35"/>
      <c r="D394" s="35"/>
      <c r="E394" s="35"/>
      <c r="F394" s="35"/>
      <c r="G394" s="35"/>
      <c r="H394" s="35"/>
      <c r="I394" s="35"/>
      <c r="J394" s="18"/>
      <c r="K394" s="19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2" customHeight="1" x14ac:dyDescent="0.2">
      <c r="A395" s="18"/>
      <c r="B395" s="35"/>
      <c r="C395" s="35"/>
      <c r="D395" s="35"/>
      <c r="E395" s="35"/>
      <c r="F395" s="35"/>
      <c r="G395" s="35"/>
      <c r="H395" s="35"/>
      <c r="I395" s="35"/>
      <c r="J395" s="18"/>
      <c r="K395" s="19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2" customHeight="1" x14ac:dyDescent="0.2">
      <c r="A396" s="18"/>
      <c r="B396" s="35"/>
      <c r="C396" s="35"/>
      <c r="D396" s="35"/>
      <c r="E396" s="35"/>
      <c r="F396" s="35"/>
      <c r="G396" s="35"/>
      <c r="H396" s="35"/>
      <c r="I396" s="35"/>
      <c r="J396" s="18"/>
      <c r="K396" s="19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2" customHeight="1" x14ac:dyDescent="0.2">
      <c r="A397" s="18"/>
      <c r="B397" s="35"/>
      <c r="C397" s="35"/>
      <c r="D397" s="35"/>
      <c r="E397" s="35"/>
      <c r="F397" s="35"/>
      <c r="G397" s="35"/>
      <c r="H397" s="35"/>
      <c r="I397" s="35"/>
      <c r="J397" s="18"/>
      <c r="K397" s="19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2" customHeight="1" x14ac:dyDescent="0.2">
      <c r="A398" s="18"/>
      <c r="B398" s="35"/>
      <c r="C398" s="35"/>
      <c r="D398" s="35"/>
      <c r="E398" s="35"/>
      <c r="F398" s="35"/>
      <c r="G398" s="35"/>
      <c r="H398" s="35"/>
      <c r="I398" s="35"/>
      <c r="J398" s="18"/>
      <c r="K398" s="19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2" customHeight="1" x14ac:dyDescent="0.2">
      <c r="A399" s="18"/>
      <c r="B399" s="35"/>
      <c r="C399" s="35"/>
      <c r="D399" s="35"/>
      <c r="E399" s="35"/>
      <c r="F399" s="35"/>
      <c r="G399" s="35"/>
      <c r="H399" s="35"/>
      <c r="I399" s="35"/>
      <c r="J399" s="18"/>
      <c r="K399" s="19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2" customHeight="1" x14ac:dyDescent="0.2">
      <c r="A400" s="18"/>
      <c r="B400" s="35"/>
      <c r="C400" s="35"/>
      <c r="D400" s="35"/>
      <c r="E400" s="35"/>
      <c r="F400" s="35"/>
      <c r="G400" s="35"/>
      <c r="H400" s="35"/>
      <c r="I400" s="35"/>
      <c r="J400" s="18"/>
      <c r="K400" s="19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2" customHeight="1" x14ac:dyDescent="0.2">
      <c r="A401" s="18"/>
      <c r="B401" s="35"/>
      <c r="C401" s="35"/>
      <c r="D401" s="35"/>
      <c r="E401" s="35"/>
      <c r="F401" s="35"/>
      <c r="G401" s="35"/>
      <c r="H401" s="35"/>
      <c r="I401" s="35"/>
      <c r="J401" s="18"/>
      <c r="K401" s="19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2" customHeight="1" x14ac:dyDescent="0.2">
      <c r="A402" s="18"/>
      <c r="B402" s="35"/>
      <c r="C402" s="35"/>
      <c r="D402" s="35"/>
      <c r="E402" s="35"/>
      <c r="F402" s="35"/>
      <c r="G402" s="35"/>
      <c r="H402" s="35"/>
      <c r="I402" s="35"/>
      <c r="J402" s="18"/>
      <c r="K402" s="19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2" customHeight="1" x14ac:dyDescent="0.2">
      <c r="A403" s="18"/>
      <c r="B403" s="35"/>
      <c r="C403" s="35"/>
      <c r="D403" s="35"/>
      <c r="E403" s="35"/>
      <c r="F403" s="35"/>
      <c r="G403" s="35"/>
      <c r="H403" s="35"/>
      <c r="I403" s="35"/>
      <c r="J403" s="18"/>
      <c r="K403" s="19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2" customHeight="1" x14ac:dyDescent="0.2">
      <c r="A404" s="18"/>
      <c r="B404" s="35"/>
      <c r="C404" s="35"/>
      <c r="D404" s="35"/>
      <c r="E404" s="35"/>
      <c r="F404" s="35"/>
      <c r="G404" s="35"/>
      <c r="H404" s="35"/>
      <c r="I404" s="35"/>
      <c r="J404" s="18"/>
      <c r="K404" s="19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2" customHeight="1" x14ac:dyDescent="0.2">
      <c r="A405" s="18"/>
      <c r="B405" s="35"/>
      <c r="C405" s="35"/>
      <c r="D405" s="35"/>
      <c r="E405" s="35"/>
      <c r="F405" s="35"/>
      <c r="G405" s="35"/>
      <c r="H405" s="35"/>
      <c r="I405" s="35"/>
      <c r="J405" s="18"/>
      <c r="K405" s="19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2" customHeight="1" x14ac:dyDescent="0.2">
      <c r="A406" s="18"/>
      <c r="B406" s="35"/>
      <c r="C406" s="35"/>
      <c r="D406" s="35"/>
      <c r="E406" s="35"/>
      <c r="F406" s="35"/>
      <c r="G406" s="35"/>
      <c r="H406" s="35"/>
      <c r="I406" s="35"/>
      <c r="J406" s="18"/>
      <c r="K406" s="19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2" customHeight="1" x14ac:dyDescent="0.2">
      <c r="A407" s="18"/>
      <c r="B407" s="35"/>
      <c r="C407" s="35"/>
      <c r="D407" s="35"/>
      <c r="E407" s="35"/>
      <c r="F407" s="35"/>
      <c r="G407" s="35"/>
      <c r="H407" s="35"/>
      <c r="I407" s="35"/>
      <c r="J407" s="18"/>
      <c r="K407" s="19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2" customHeight="1" x14ac:dyDescent="0.2">
      <c r="A408" s="18"/>
      <c r="B408" s="35"/>
      <c r="C408" s="35"/>
      <c r="D408" s="35"/>
      <c r="E408" s="35"/>
      <c r="F408" s="35"/>
      <c r="G408" s="35"/>
      <c r="H408" s="35"/>
      <c r="I408" s="35"/>
      <c r="J408" s="18"/>
      <c r="K408" s="19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2" customHeight="1" x14ac:dyDescent="0.2">
      <c r="A409" s="18"/>
      <c r="B409" s="35"/>
      <c r="C409" s="35"/>
      <c r="D409" s="35"/>
      <c r="E409" s="35"/>
      <c r="F409" s="35"/>
      <c r="G409" s="35"/>
      <c r="H409" s="35"/>
      <c r="I409" s="35"/>
      <c r="J409" s="18"/>
      <c r="K409" s="19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2" customHeight="1" x14ac:dyDescent="0.2">
      <c r="A410" s="18"/>
      <c r="B410" s="35"/>
      <c r="C410" s="35"/>
      <c r="D410" s="35"/>
      <c r="E410" s="35"/>
      <c r="F410" s="35"/>
      <c r="G410" s="35"/>
      <c r="H410" s="35"/>
      <c r="I410" s="35"/>
      <c r="J410" s="18"/>
      <c r="K410" s="19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2" customHeight="1" x14ac:dyDescent="0.2">
      <c r="A411" s="18"/>
      <c r="B411" s="35"/>
      <c r="C411" s="35"/>
      <c r="D411" s="35"/>
      <c r="E411" s="35"/>
      <c r="F411" s="35"/>
      <c r="G411" s="35"/>
      <c r="H411" s="35"/>
      <c r="I411" s="35"/>
      <c r="J411" s="18"/>
      <c r="K411" s="19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2" customHeight="1" x14ac:dyDescent="0.2">
      <c r="A412" s="18"/>
      <c r="B412" s="35"/>
      <c r="C412" s="35"/>
      <c r="D412" s="35"/>
      <c r="E412" s="35"/>
      <c r="F412" s="35"/>
      <c r="G412" s="35"/>
      <c r="H412" s="35"/>
      <c r="I412" s="35"/>
      <c r="J412" s="18"/>
      <c r="K412" s="19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2" customHeight="1" x14ac:dyDescent="0.2">
      <c r="A413" s="18"/>
      <c r="B413" s="35"/>
      <c r="C413" s="35"/>
      <c r="D413" s="35"/>
      <c r="E413" s="35"/>
      <c r="F413" s="35"/>
      <c r="G413" s="35"/>
      <c r="H413" s="35"/>
      <c r="I413" s="35"/>
      <c r="J413" s="18"/>
      <c r="K413" s="19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2" customHeight="1" x14ac:dyDescent="0.2">
      <c r="A414" s="18"/>
      <c r="B414" s="35"/>
      <c r="C414" s="35"/>
      <c r="D414" s="35"/>
      <c r="E414" s="35"/>
      <c r="F414" s="35"/>
      <c r="G414" s="35"/>
      <c r="H414" s="35"/>
      <c r="I414" s="35"/>
      <c r="J414" s="18"/>
      <c r="K414" s="19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2" customHeight="1" x14ac:dyDescent="0.2">
      <c r="A415" s="18"/>
      <c r="B415" s="35"/>
      <c r="C415" s="35"/>
      <c r="D415" s="35"/>
      <c r="E415" s="35"/>
      <c r="F415" s="35"/>
      <c r="G415" s="35"/>
      <c r="H415" s="35"/>
      <c r="I415" s="35"/>
      <c r="J415" s="18"/>
      <c r="K415" s="19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2" customHeight="1" x14ac:dyDescent="0.2">
      <c r="A416" s="18"/>
      <c r="B416" s="35"/>
      <c r="C416" s="35"/>
      <c r="D416" s="35"/>
      <c r="E416" s="35"/>
      <c r="F416" s="35"/>
      <c r="G416" s="35"/>
      <c r="H416" s="35"/>
      <c r="I416" s="35"/>
      <c r="J416" s="18"/>
      <c r="K416" s="19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2" customHeight="1" x14ac:dyDescent="0.2">
      <c r="A417" s="18"/>
      <c r="B417" s="35"/>
      <c r="C417" s="35"/>
      <c r="D417" s="35"/>
      <c r="E417" s="35"/>
      <c r="F417" s="35"/>
      <c r="G417" s="35"/>
      <c r="H417" s="35"/>
      <c r="I417" s="35"/>
      <c r="J417" s="18"/>
      <c r="K417" s="19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2" customHeight="1" x14ac:dyDescent="0.2">
      <c r="A418" s="18"/>
      <c r="B418" s="35"/>
      <c r="C418" s="35"/>
      <c r="D418" s="35"/>
      <c r="E418" s="35"/>
      <c r="F418" s="35"/>
      <c r="G418" s="35"/>
      <c r="H418" s="35"/>
      <c r="I418" s="35"/>
      <c r="J418" s="18"/>
      <c r="K418" s="19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2" customHeight="1" x14ac:dyDescent="0.2">
      <c r="A419" s="18"/>
      <c r="B419" s="35"/>
      <c r="C419" s="35"/>
      <c r="D419" s="35"/>
      <c r="E419" s="35"/>
      <c r="F419" s="35"/>
      <c r="G419" s="35"/>
      <c r="H419" s="35"/>
      <c r="I419" s="35"/>
      <c r="J419" s="18"/>
      <c r="K419" s="19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2" customHeight="1" x14ac:dyDescent="0.2">
      <c r="A420" s="18"/>
      <c r="B420" s="35"/>
      <c r="C420" s="35"/>
      <c r="D420" s="35"/>
      <c r="E420" s="35"/>
      <c r="F420" s="35"/>
      <c r="G420" s="35"/>
      <c r="H420" s="35"/>
      <c r="I420" s="35"/>
      <c r="J420" s="18"/>
      <c r="K420" s="19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2" customHeight="1" x14ac:dyDescent="0.2">
      <c r="A421" s="18"/>
      <c r="B421" s="35"/>
      <c r="C421" s="35"/>
      <c r="D421" s="35"/>
      <c r="E421" s="35"/>
      <c r="F421" s="35"/>
      <c r="G421" s="35"/>
      <c r="H421" s="35"/>
      <c r="I421" s="35"/>
      <c r="J421" s="18"/>
      <c r="K421" s="19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2" customHeight="1" x14ac:dyDescent="0.2">
      <c r="A422" s="18"/>
      <c r="B422" s="35"/>
      <c r="C422" s="35"/>
      <c r="D422" s="35"/>
      <c r="E422" s="35"/>
      <c r="F422" s="35"/>
      <c r="G422" s="35"/>
      <c r="H422" s="35"/>
      <c r="I422" s="35"/>
      <c r="J422" s="18"/>
      <c r="K422" s="19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2" customHeight="1" x14ac:dyDescent="0.2">
      <c r="A423" s="18"/>
      <c r="B423" s="35"/>
      <c r="C423" s="35"/>
      <c r="D423" s="35"/>
      <c r="E423" s="35"/>
      <c r="F423" s="35"/>
      <c r="G423" s="35"/>
      <c r="H423" s="35"/>
      <c r="I423" s="35"/>
      <c r="J423" s="18"/>
      <c r="K423" s="19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2" customHeight="1" x14ac:dyDescent="0.2">
      <c r="A424" s="18"/>
      <c r="B424" s="35"/>
      <c r="C424" s="35"/>
      <c r="D424" s="35"/>
      <c r="E424" s="35"/>
      <c r="F424" s="35"/>
      <c r="G424" s="35"/>
      <c r="H424" s="35"/>
      <c r="I424" s="35"/>
      <c r="J424" s="18"/>
      <c r="K424" s="19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2" customHeight="1" x14ac:dyDescent="0.2">
      <c r="A425" s="18"/>
      <c r="B425" s="35"/>
      <c r="C425" s="35"/>
      <c r="D425" s="35"/>
      <c r="E425" s="35"/>
      <c r="F425" s="35"/>
      <c r="G425" s="35"/>
      <c r="H425" s="35"/>
      <c r="I425" s="35"/>
      <c r="J425" s="18"/>
      <c r="K425" s="19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2" customHeight="1" x14ac:dyDescent="0.2">
      <c r="A426" s="18"/>
      <c r="B426" s="35"/>
      <c r="C426" s="35"/>
      <c r="D426" s="35"/>
      <c r="E426" s="35"/>
      <c r="F426" s="35"/>
      <c r="G426" s="35"/>
      <c r="H426" s="35"/>
      <c r="I426" s="35"/>
      <c r="J426" s="18"/>
      <c r="K426" s="19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2" customHeight="1" x14ac:dyDescent="0.2">
      <c r="A427" s="18"/>
      <c r="B427" s="35"/>
      <c r="C427" s="35"/>
      <c r="D427" s="35"/>
      <c r="E427" s="35"/>
      <c r="F427" s="35"/>
      <c r="G427" s="35"/>
      <c r="H427" s="35"/>
      <c r="I427" s="35"/>
      <c r="J427" s="18"/>
      <c r="K427" s="19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2" customHeight="1" x14ac:dyDescent="0.2">
      <c r="A428" s="18"/>
      <c r="B428" s="35"/>
      <c r="C428" s="35"/>
      <c r="D428" s="35"/>
      <c r="E428" s="35"/>
      <c r="F428" s="35"/>
      <c r="G428" s="35"/>
      <c r="H428" s="35"/>
      <c r="I428" s="35"/>
      <c r="J428" s="18"/>
      <c r="K428" s="19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2" customHeight="1" x14ac:dyDescent="0.2">
      <c r="A429" s="18"/>
      <c r="B429" s="35"/>
      <c r="C429" s="35"/>
      <c r="D429" s="35"/>
      <c r="E429" s="35"/>
      <c r="F429" s="35"/>
      <c r="G429" s="35"/>
      <c r="H429" s="35"/>
      <c r="I429" s="35"/>
      <c r="J429" s="18"/>
      <c r="K429" s="19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2" customHeight="1" x14ac:dyDescent="0.2">
      <c r="A430" s="18"/>
      <c r="B430" s="35"/>
      <c r="C430" s="35"/>
      <c r="D430" s="35"/>
      <c r="E430" s="35"/>
      <c r="F430" s="35"/>
      <c r="G430" s="35"/>
      <c r="H430" s="35"/>
      <c r="I430" s="35"/>
      <c r="J430" s="18"/>
      <c r="K430" s="19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2" customHeight="1" x14ac:dyDescent="0.2">
      <c r="A431" s="18"/>
      <c r="B431" s="35"/>
      <c r="C431" s="35"/>
      <c r="D431" s="35"/>
      <c r="E431" s="35"/>
      <c r="F431" s="35"/>
      <c r="G431" s="35"/>
      <c r="H431" s="35"/>
      <c r="I431" s="35"/>
      <c r="J431" s="18"/>
      <c r="K431" s="19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2" customHeight="1" x14ac:dyDescent="0.2">
      <c r="A432" s="18"/>
      <c r="B432" s="35"/>
      <c r="C432" s="35"/>
      <c r="D432" s="35"/>
      <c r="E432" s="35"/>
      <c r="F432" s="35"/>
      <c r="G432" s="35"/>
      <c r="H432" s="35"/>
      <c r="I432" s="35"/>
      <c r="J432" s="18"/>
      <c r="K432" s="19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2" customHeight="1" x14ac:dyDescent="0.2">
      <c r="A433" s="18"/>
      <c r="B433" s="35"/>
      <c r="C433" s="35"/>
      <c r="D433" s="35"/>
      <c r="E433" s="35"/>
      <c r="F433" s="35"/>
      <c r="G433" s="35"/>
      <c r="H433" s="35"/>
      <c r="I433" s="35"/>
      <c r="J433" s="18"/>
      <c r="K433" s="19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2" customHeight="1" x14ac:dyDescent="0.2">
      <c r="A434" s="18"/>
      <c r="B434" s="35"/>
      <c r="C434" s="35"/>
      <c r="D434" s="35"/>
      <c r="E434" s="35"/>
      <c r="F434" s="35"/>
      <c r="G434" s="35"/>
      <c r="H434" s="35"/>
      <c r="I434" s="35"/>
      <c r="J434" s="18"/>
      <c r="K434" s="19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2" customHeight="1" x14ac:dyDescent="0.2">
      <c r="A435" s="18"/>
      <c r="B435" s="35"/>
      <c r="C435" s="35"/>
      <c r="D435" s="35"/>
      <c r="E435" s="35"/>
      <c r="F435" s="35"/>
      <c r="G435" s="35"/>
      <c r="H435" s="35"/>
      <c r="I435" s="35"/>
      <c r="J435" s="18"/>
      <c r="K435" s="19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2" customHeight="1" x14ac:dyDescent="0.2">
      <c r="A436" s="18"/>
      <c r="B436" s="35"/>
      <c r="C436" s="35"/>
      <c r="D436" s="35"/>
      <c r="E436" s="35"/>
      <c r="F436" s="35"/>
      <c r="G436" s="35"/>
      <c r="H436" s="35"/>
      <c r="I436" s="35"/>
      <c r="J436" s="18"/>
      <c r="K436" s="19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2" customHeight="1" x14ac:dyDescent="0.2">
      <c r="A437" s="18"/>
      <c r="B437" s="35"/>
      <c r="C437" s="35"/>
      <c r="D437" s="35"/>
      <c r="E437" s="35"/>
      <c r="F437" s="35"/>
      <c r="G437" s="35"/>
      <c r="H437" s="35"/>
      <c r="I437" s="35"/>
      <c r="J437" s="18"/>
      <c r="K437" s="19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2" customHeight="1" x14ac:dyDescent="0.2">
      <c r="A438" s="18"/>
      <c r="B438" s="35"/>
      <c r="C438" s="35"/>
      <c r="D438" s="35"/>
      <c r="E438" s="35"/>
      <c r="F438" s="35"/>
      <c r="G438" s="35"/>
      <c r="H438" s="35"/>
      <c r="I438" s="35"/>
      <c r="J438" s="18"/>
      <c r="K438" s="19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2" customHeight="1" x14ac:dyDescent="0.2">
      <c r="A439" s="18"/>
      <c r="B439" s="35"/>
      <c r="C439" s="35"/>
      <c r="D439" s="35"/>
      <c r="E439" s="35"/>
      <c r="F439" s="35"/>
      <c r="G439" s="35"/>
      <c r="H439" s="35"/>
      <c r="I439" s="35"/>
      <c r="J439" s="18"/>
      <c r="K439" s="19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2" customHeight="1" x14ac:dyDescent="0.2">
      <c r="A440" s="18"/>
      <c r="B440" s="35"/>
      <c r="C440" s="35"/>
      <c r="D440" s="35"/>
      <c r="E440" s="35"/>
      <c r="F440" s="35"/>
      <c r="G440" s="35"/>
      <c r="H440" s="35"/>
      <c r="I440" s="35"/>
      <c r="J440" s="18"/>
      <c r="K440" s="19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2" customHeight="1" x14ac:dyDescent="0.2">
      <c r="A441" s="18"/>
      <c r="B441" s="35"/>
      <c r="C441" s="35"/>
      <c r="D441" s="35"/>
      <c r="E441" s="35"/>
      <c r="F441" s="35"/>
      <c r="G441" s="35"/>
      <c r="H441" s="35"/>
      <c r="I441" s="35"/>
      <c r="J441" s="18"/>
      <c r="K441" s="19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2" customHeight="1" x14ac:dyDescent="0.2">
      <c r="A442" s="18"/>
      <c r="B442" s="35"/>
      <c r="C442" s="35"/>
      <c r="D442" s="35"/>
      <c r="E442" s="35"/>
      <c r="F442" s="35"/>
      <c r="G442" s="35"/>
      <c r="H442" s="35"/>
      <c r="I442" s="35"/>
      <c r="J442" s="18"/>
      <c r="K442" s="19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2" customHeight="1" x14ac:dyDescent="0.2">
      <c r="A443" s="18"/>
      <c r="B443" s="35"/>
      <c r="C443" s="35"/>
      <c r="D443" s="35"/>
      <c r="E443" s="35"/>
      <c r="F443" s="35"/>
      <c r="G443" s="35"/>
      <c r="H443" s="35"/>
      <c r="I443" s="35"/>
      <c r="J443" s="18"/>
      <c r="K443" s="19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2" customHeight="1" x14ac:dyDescent="0.2">
      <c r="A444" s="18"/>
      <c r="B444" s="35"/>
      <c r="C444" s="35"/>
      <c r="D444" s="35"/>
      <c r="E444" s="35"/>
      <c r="F444" s="35"/>
      <c r="G444" s="35"/>
      <c r="H444" s="35"/>
      <c r="I444" s="35"/>
      <c r="J444" s="18"/>
      <c r="K444" s="19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2" customHeight="1" x14ac:dyDescent="0.2">
      <c r="A445" s="18"/>
      <c r="B445" s="35"/>
      <c r="C445" s="35"/>
      <c r="D445" s="35"/>
      <c r="E445" s="35"/>
      <c r="F445" s="35"/>
      <c r="G445" s="35"/>
      <c r="H445" s="35"/>
      <c r="I445" s="35"/>
      <c r="J445" s="18"/>
      <c r="K445" s="19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2" customHeight="1" x14ac:dyDescent="0.2">
      <c r="A446" s="18"/>
      <c r="B446" s="35"/>
      <c r="C446" s="35"/>
      <c r="D446" s="35"/>
      <c r="E446" s="35"/>
      <c r="F446" s="35"/>
      <c r="G446" s="35"/>
      <c r="H446" s="35"/>
      <c r="I446" s="35"/>
      <c r="J446" s="18"/>
      <c r="K446" s="19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2" customHeight="1" x14ac:dyDescent="0.2">
      <c r="A447" s="18"/>
      <c r="B447" s="35"/>
      <c r="C447" s="35"/>
      <c r="D447" s="35"/>
      <c r="E447" s="35"/>
      <c r="F447" s="35"/>
      <c r="G447" s="35"/>
      <c r="H447" s="35"/>
      <c r="I447" s="35"/>
      <c r="J447" s="18"/>
      <c r="K447" s="19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2" customHeight="1" x14ac:dyDescent="0.2">
      <c r="A448" s="18"/>
      <c r="B448" s="35"/>
      <c r="C448" s="35"/>
      <c r="D448" s="35"/>
      <c r="E448" s="35"/>
      <c r="F448" s="35"/>
      <c r="G448" s="35"/>
      <c r="H448" s="35"/>
      <c r="I448" s="35"/>
      <c r="J448" s="18"/>
      <c r="K448" s="19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2" customHeight="1" x14ac:dyDescent="0.2">
      <c r="A449" s="18"/>
      <c r="B449" s="35"/>
      <c r="C449" s="35"/>
      <c r="D449" s="35"/>
      <c r="E449" s="35"/>
      <c r="F449" s="35"/>
      <c r="G449" s="35"/>
      <c r="H449" s="35"/>
      <c r="I449" s="35"/>
      <c r="J449" s="18"/>
      <c r="K449" s="19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2" customHeight="1" x14ac:dyDescent="0.2">
      <c r="A450" s="18"/>
      <c r="B450" s="35"/>
      <c r="C450" s="35"/>
      <c r="D450" s="35"/>
      <c r="E450" s="35"/>
      <c r="F450" s="35"/>
      <c r="G450" s="35"/>
      <c r="H450" s="35"/>
      <c r="I450" s="35"/>
      <c r="J450" s="18"/>
      <c r="K450" s="19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2" customHeight="1" x14ac:dyDescent="0.2">
      <c r="A451" s="18"/>
      <c r="B451" s="35"/>
      <c r="C451" s="35"/>
      <c r="D451" s="35"/>
      <c r="E451" s="35"/>
      <c r="F451" s="35"/>
      <c r="G451" s="35"/>
      <c r="H451" s="35"/>
      <c r="I451" s="35"/>
      <c r="J451" s="18"/>
      <c r="K451" s="19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2" customHeight="1" x14ac:dyDescent="0.2">
      <c r="A452" s="18"/>
      <c r="B452" s="35"/>
      <c r="C452" s="35"/>
      <c r="D452" s="35"/>
      <c r="E452" s="35"/>
      <c r="F452" s="35"/>
      <c r="G452" s="35"/>
      <c r="H452" s="35"/>
      <c r="I452" s="35"/>
      <c r="J452" s="18"/>
      <c r="K452" s="19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2" customHeight="1" x14ac:dyDescent="0.2">
      <c r="A453" s="18"/>
      <c r="B453" s="35"/>
      <c r="C453" s="35"/>
      <c r="D453" s="35"/>
      <c r="E453" s="35"/>
      <c r="F453" s="35"/>
      <c r="G453" s="35"/>
      <c r="H453" s="35"/>
      <c r="I453" s="35"/>
      <c r="J453" s="18"/>
      <c r="K453" s="19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2" customHeight="1" x14ac:dyDescent="0.2">
      <c r="A454" s="18"/>
      <c r="B454" s="35"/>
      <c r="C454" s="35"/>
      <c r="D454" s="35"/>
      <c r="E454" s="35"/>
      <c r="F454" s="35"/>
      <c r="G454" s="35"/>
      <c r="H454" s="35"/>
      <c r="I454" s="35"/>
      <c r="J454" s="18"/>
      <c r="K454" s="19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2" customHeight="1" x14ac:dyDescent="0.2">
      <c r="A455" s="18"/>
      <c r="B455" s="35"/>
      <c r="C455" s="35"/>
      <c r="D455" s="35"/>
      <c r="E455" s="35"/>
      <c r="F455" s="35"/>
      <c r="G455" s="35"/>
      <c r="H455" s="35"/>
      <c r="I455" s="35"/>
      <c r="J455" s="18"/>
      <c r="K455" s="19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2" customHeight="1" x14ac:dyDescent="0.2">
      <c r="A456" s="18"/>
      <c r="B456" s="35"/>
      <c r="C456" s="35"/>
      <c r="D456" s="35"/>
      <c r="E456" s="35"/>
      <c r="F456" s="35"/>
      <c r="G456" s="35"/>
      <c r="H456" s="35"/>
      <c r="I456" s="35"/>
      <c r="J456" s="18"/>
      <c r="K456" s="19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2" customHeight="1" x14ac:dyDescent="0.2">
      <c r="A457" s="18"/>
      <c r="B457" s="35"/>
      <c r="C457" s="35"/>
      <c r="D457" s="35"/>
      <c r="E457" s="35"/>
      <c r="F457" s="35"/>
      <c r="G457" s="35"/>
      <c r="H457" s="35"/>
      <c r="I457" s="35"/>
      <c r="J457" s="18"/>
      <c r="K457" s="19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2" customHeight="1" x14ac:dyDescent="0.2">
      <c r="A458" s="18"/>
      <c r="B458" s="35"/>
      <c r="C458" s="35"/>
      <c r="D458" s="35"/>
      <c r="E458" s="35"/>
      <c r="F458" s="35"/>
      <c r="G458" s="35"/>
      <c r="H458" s="35"/>
      <c r="I458" s="35"/>
      <c r="J458" s="18"/>
      <c r="K458" s="19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2" customHeight="1" x14ac:dyDescent="0.2">
      <c r="A459" s="18"/>
      <c r="B459" s="35"/>
      <c r="C459" s="35"/>
      <c r="D459" s="35"/>
      <c r="E459" s="35"/>
      <c r="F459" s="35"/>
      <c r="G459" s="35"/>
      <c r="H459" s="35"/>
      <c r="I459" s="35"/>
      <c r="J459" s="18"/>
      <c r="K459" s="19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2" customHeight="1" x14ac:dyDescent="0.2">
      <c r="A460" s="18"/>
      <c r="B460" s="35"/>
      <c r="C460" s="35"/>
      <c r="D460" s="35"/>
      <c r="E460" s="35"/>
      <c r="F460" s="35"/>
      <c r="G460" s="35"/>
      <c r="H460" s="35"/>
      <c r="I460" s="35"/>
      <c r="J460" s="18"/>
      <c r="K460" s="19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2" customHeight="1" x14ac:dyDescent="0.2">
      <c r="A461" s="18"/>
      <c r="B461" s="35"/>
      <c r="C461" s="35"/>
      <c r="D461" s="35"/>
      <c r="E461" s="35"/>
      <c r="F461" s="35"/>
      <c r="G461" s="35"/>
      <c r="H461" s="35"/>
      <c r="I461" s="35"/>
      <c r="J461" s="18"/>
      <c r="K461" s="19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2" customHeight="1" x14ac:dyDescent="0.2">
      <c r="A462" s="18"/>
      <c r="B462" s="35"/>
      <c r="C462" s="35"/>
      <c r="D462" s="35"/>
      <c r="E462" s="35"/>
      <c r="F462" s="35"/>
      <c r="G462" s="35"/>
      <c r="H462" s="35"/>
      <c r="I462" s="35"/>
      <c r="J462" s="18"/>
      <c r="K462" s="19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2" customHeight="1" x14ac:dyDescent="0.2">
      <c r="A463" s="18"/>
      <c r="B463" s="35"/>
      <c r="C463" s="35"/>
      <c r="D463" s="35"/>
      <c r="E463" s="35"/>
      <c r="F463" s="35"/>
      <c r="G463" s="35"/>
      <c r="H463" s="35"/>
      <c r="I463" s="35"/>
      <c r="J463" s="18"/>
      <c r="K463" s="19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2" customHeight="1" x14ac:dyDescent="0.2">
      <c r="A464" s="18"/>
      <c r="B464" s="35"/>
      <c r="C464" s="35"/>
      <c r="D464" s="35"/>
      <c r="E464" s="35"/>
      <c r="F464" s="35"/>
      <c r="G464" s="35"/>
      <c r="H464" s="35"/>
      <c r="I464" s="35"/>
      <c r="J464" s="18"/>
      <c r="K464" s="19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2" customHeight="1" x14ac:dyDescent="0.2">
      <c r="A465" s="18"/>
      <c r="B465" s="35"/>
      <c r="C465" s="35"/>
      <c r="D465" s="35"/>
      <c r="E465" s="35"/>
      <c r="F465" s="35"/>
      <c r="G465" s="35"/>
      <c r="H465" s="35"/>
      <c r="I465" s="35"/>
      <c r="J465" s="18"/>
      <c r="K465" s="19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2" customHeight="1" x14ac:dyDescent="0.2">
      <c r="A466" s="18"/>
      <c r="B466" s="35"/>
      <c r="C466" s="35"/>
      <c r="D466" s="35"/>
      <c r="E466" s="35"/>
      <c r="F466" s="35"/>
      <c r="G466" s="35"/>
      <c r="H466" s="35"/>
      <c r="I466" s="35"/>
      <c r="J466" s="18"/>
      <c r="K466" s="19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2" customHeight="1" x14ac:dyDescent="0.2">
      <c r="A467" s="18"/>
      <c r="B467" s="35"/>
      <c r="C467" s="35"/>
      <c r="D467" s="35"/>
      <c r="E467" s="35"/>
      <c r="F467" s="35"/>
      <c r="G467" s="35"/>
      <c r="H467" s="35"/>
      <c r="I467" s="35"/>
      <c r="J467" s="18"/>
      <c r="K467" s="19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2" customHeight="1" x14ac:dyDescent="0.2">
      <c r="A468" s="18"/>
      <c r="B468" s="35"/>
      <c r="C468" s="35"/>
      <c r="D468" s="35"/>
      <c r="E468" s="35"/>
      <c r="F468" s="35"/>
      <c r="G468" s="35"/>
      <c r="H468" s="35"/>
      <c r="I468" s="35"/>
      <c r="J468" s="18"/>
      <c r="K468" s="19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2" customHeight="1" x14ac:dyDescent="0.2">
      <c r="A469" s="18"/>
      <c r="B469" s="35"/>
      <c r="C469" s="35"/>
      <c r="D469" s="35"/>
      <c r="E469" s="35"/>
      <c r="F469" s="35"/>
      <c r="G469" s="35"/>
      <c r="H469" s="35"/>
      <c r="I469" s="35"/>
      <c r="J469" s="18"/>
      <c r="K469" s="19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2" customHeight="1" x14ac:dyDescent="0.2">
      <c r="A470" s="18"/>
      <c r="B470" s="35"/>
      <c r="C470" s="35"/>
      <c r="D470" s="35"/>
      <c r="E470" s="35"/>
      <c r="F470" s="35"/>
      <c r="G470" s="35"/>
      <c r="H470" s="35"/>
      <c r="I470" s="35"/>
      <c r="J470" s="18"/>
      <c r="K470" s="19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2" customHeight="1" x14ac:dyDescent="0.2">
      <c r="A471" s="18"/>
      <c r="B471" s="35"/>
      <c r="C471" s="35"/>
      <c r="D471" s="35"/>
      <c r="E471" s="35"/>
      <c r="F471" s="35"/>
      <c r="G471" s="35"/>
      <c r="H471" s="35"/>
      <c r="I471" s="35"/>
      <c r="J471" s="18"/>
      <c r="K471" s="19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2" customHeight="1" x14ac:dyDescent="0.2">
      <c r="A472" s="18"/>
      <c r="B472" s="35"/>
      <c r="C472" s="35"/>
      <c r="D472" s="35"/>
      <c r="E472" s="35"/>
      <c r="F472" s="35"/>
      <c r="G472" s="35"/>
      <c r="H472" s="35"/>
      <c r="I472" s="35"/>
      <c r="J472" s="18"/>
      <c r="K472" s="19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2" customHeight="1" x14ac:dyDescent="0.2">
      <c r="A473" s="18"/>
      <c r="B473" s="35"/>
      <c r="C473" s="35"/>
      <c r="D473" s="35"/>
      <c r="E473" s="35"/>
      <c r="F473" s="35"/>
      <c r="G473" s="35"/>
      <c r="H473" s="35"/>
      <c r="I473" s="35"/>
      <c r="J473" s="18"/>
      <c r="K473" s="19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2" customHeight="1" x14ac:dyDescent="0.2">
      <c r="A474" s="18"/>
      <c r="B474" s="35"/>
      <c r="C474" s="35"/>
      <c r="D474" s="35"/>
      <c r="E474" s="35"/>
      <c r="F474" s="35"/>
      <c r="G474" s="35"/>
      <c r="H474" s="35"/>
      <c r="I474" s="35"/>
      <c r="J474" s="18"/>
      <c r="K474" s="19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2" customHeight="1" x14ac:dyDescent="0.2">
      <c r="A475" s="18"/>
      <c r="B475" s="35"/>
      <c r="C475" s="35"/>
      <c r="D475" s="35"/>
      <c r="E475" s="35"/>
      <c r="F475" s="35"/>
      <c r="G475" s="35"/>
      <c r="H475" s="35"/>
      <c r="I475" s="35"/>
      <c r="J475" s="18"/>
      <c r="K475" s="19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2" customHeight="1" x14ac:dyDescent="0.2">
      <c r="A476" s="18"/>
      <c r="B476" s="35"/>
      <c r="C476" s="35"/>
      <c r="D476" s="35"/>
      <c r="E476" s="35"/>
      <c r="F476" s="35"/>
      <c r="G476" s="35"/>
      <c r="H476" s="35"/>
      <c r="I476" s="35"/>
      <c r="J476" s="18"/>
      <c r="K476" s="19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2" customHeight="1" x14ac:dyDescent="0.2">
      <c r="A477" s="18"/>
      <c r="B477" s="35"/>
      <c r="C477" s="35"/>
      <c r="D477" s="35"/>
      <c r="E477" s="35"/>
      <c r="F477" s="35"/>
      <c r="G477" s="35"/>
      <c r="H477" s="35"/>
      <c r="I477" s="35"/>
      <c r="J477" s="18"/>
      <c r="K477" s="19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2" customHeight="1" x14ac:dyDescent="0.2">
      <c r="A478" s="18"/>
      <c r="B478" s="35"/>
      <c r="C478" s="35"/>
      <c r="D478" s="35"/>
      <c r="E478" s="35"/>
      <c r="F478" s="35"/>
      <c r="G478" s="35"/>
      <c r="H478" s="35"/>
      <c r="I478" s="35"/>
      <c r="J478" s="18"/>
      <c r="K478" s="19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2" customHeight="1" x14ac:dyDescent="0.2">
      <c r="A479" s="18"/>
      <c r="B479" s="35"/>
      <c r="C479" s="35"/>
      <c r="D479" s="35"/>
      <c r="E479" s="35"/>
      <c r="F479" s="35"/>
      <c r="G479" s="35"/>
      <c r="H479" s="35"/>
      <c r="I479" s="35"/>
      <c r="J479" s="18"/>
      <c r="K479" s="19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2" customHeight="1" x14ac:dyDescent="0.2">
      <c r="A480" s="18"/>
      <c r="B480" s="35"/>
      <c r="C480" s="35"/>
      <c r="D480" s="35"/>
      <c r="E480" s="35"/>
      <c r="F480" s="35"/>
      <c r="G480" s="35"/>
      <c r="H480" s="35"/>
      <c r="I480" s="35"/>
      <c r="J480" s="18"/>
      <c r="K480" s="19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2" customHeight="1" x14ac:dyDescent="0.2">
      <c r="A481" s="18"/>
      <c r="B481" s="35"/>
      <c r="C481" s="35"/>
      <c r="D481" s="35"/>
      <c r="E481" s="35"/>
      <c r="F481" s="35"/>
      <c r="G481" s="35"/>
      <c r="H481" s="35"/>
      <c r="I481" s="35"/>
      <c r="J481" s="18"/>
      <c r="K481" s="19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2" customHeight="1" x14ac:dyDescent="0.2">
      <c r="A482" s="18"/>
      <c r="B482" s="35"/>
      <c r="C482" s="35"/>
      <c r="D482" s="35"/>
      <c r="E482" s="35"/>
      <c r="F482" s="35"/>
      <c r="G482" s="35"/>
      <c r="H482" s="35"/>
      <c r="I482" s="35"/>
      <c r="J482" s="18"/>
      <c r="K482" s="19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2" customHeight="1" x14ac:dyDescent="0.2">
      <c r="A483" s="18"/>
      <c r="B483" s="35"/>
      <c r="C483" s="35"/>
      <c r="D483" s="35"/>
      <c r="E483" s="35"/>
      <c r="F483" s="35"/>
      <c r="G483" s="35"/>
      <c r="H483" s="35"/>
      <c r="I483" s="35"/>
      <c r="J483" s="18"/>
      <c r="K483" s="19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2" customHeight="1" x14ac:dyDescent="0.2">
      <c r="A484" s="18"/>
      <c r="B484" s="35"/>
      <c r="C484" s="35"/>
      <c r="D484" s="35"/>
      <c r="E484" s="35"/>
      <c r="F484" s="35"/>
      <c r="G484" s="35"/>
      <c r="H484" s="35"/>
      <c r="I484" s="35"/>
      <c r="J484" s="18"/>
      <c r="K484" s="19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2" customHeight="1" x14ac:dyDescent="0.2">
      <c r="A485" s="18"/>
      <c r="B485" s="35"/>
      <c r="C485" s="35"/>
      <c r="D485" s="35"/>
      <c r="E485" s="35"/>
      <c r="F485" s="35"/>
      <c r="G485" s="35"/>
      <c r="H485" s="35"/>
      <c r="I485" s="35"/>
      <c r="J485" s="18"/>
      <c r="K485" s="19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2" customHeight="1" x14ac:dyDescent="0.2">
      <c r="A486" s="18"/>
      <c r="B486" s="35"/>
      <c r="C486" s="35"/>
      <c r="D486" s="35"/>
      <c r="E486" s="35"/>
      <c r="F486" s="35"/>
      <c r="G486" s="35"/>
      <c r="H486" s="35"/>
      <c r="I486" s="35"/>
      <c r="J486" s="18"/>
      <c r="K486" s="19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2" customHeight="1" x14ac:dyDescent="0.2">
      <c r="A487" s="18"/>
      <c r="B487" s="35"/>
      <c r="C487" s="35"/>
      <c r="D487" s="35"/>
      <c r="E487" s="35"/>
      <c r="F487" s="35"/>
      <c r="G487" s="35"/>
      <c r="H487" s="35"/>
      <c r="I487" s="35"/>
      <c r="J487" s="18"/>
      <c r="K487" s="19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2" customHeight="1" x14ac:dyDescent="0.2">
      <c r="A488" s="18"/>
      <c r="B488" s="35"/>
      <c r="C488" s="35"/>
      <c r="D488" s="35"/>
      <c r="E488" s="35"/>
      <c r="F488" s="35"/>
      <c r="G488" s="35"/>
      <c r="H488" s="35"/>
      <c r="I488" s="35"/>
      <c r="J488" s="18"/>
      <c r="K488" s="19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2" customHeight="1" x14ac:dyDescent="0.2">
      <c r="A489" s="18"/>
      <c r="B489" s="35"/>
      <c r="C489" s="35"/>
      <c r="D489" s="35"/>
      <c r="E489" s="35"/>
      <c r="F489" s="35"/>
      <c r="G489" s="35"/>
      <c r="H489" s="35"/>
      <c r="I489" s="35"/>
      <c r="J489" s="18"/>
      <c r="K489" s="19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2" customHeight="1" x14ac:dyDescent="0.2">
      <c r="A490" s="18"/>
      <c r="B490" s="35"/>
      <c r="C490" s="35"/>
      <c r="D490" s="35"/>
      <c r="E490" s="35"/>
      <c r="F490" s="35"/>
      <c r="G490" s="35"/>
      <c r="H490" s="35"/>
      <c r="I490" s="35"/>
      <c r="J490" s="18"/>
      <c r="K490" s="19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2" customHeight="1" x14ac:dyDescent="0.2">
      <c r="A491" s="18"/>
      <c r="B491" s="35"/>
      <c r="C491" s="35"/>
      <c r="D491" s="35"/>
      <c r="E491" s="35"/>
      <c r="F491" s="35"/>
      <c r="G491" s="35"/>
      <c r="H491" s="35"/>
      <c r="I491" s="35"/>
      <c r="J491" s="18"/>
      <c r="K491" s="19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2" customHeight="1" x14ac:dyDescent="0.2">
      <c r="A492" s="18"/>
      <c r="B492" s="35"/>
      <c r="C492" s="35"/>
      <c r="D492" s="35"/>
      <c r="E492" s="35"/>
      <c r="F492" s="35"/>
      <c r="G492" s="35"/>
      <c r="H492" s="35"/>
      <c r="I492" s="35"/>
      <c r="J492" s="18"/>
      <c r="K492" s="19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2" customHeight="1" x14ac:dyDescent="0.2">
      <c r="A493" s="18"/>
      <c r="B493" s="35"/>
      <c r="C493" s="35"/>
      <c r="D493" s="35"/>
      <c r="E493" s="35"/>
      <c r="F493" s="35"/>
      <c r="G493" s="35"/>
      <c r="H493" s="35"/>
      <c r="I493" s="35"/>
      <c r="J493" s="18"/>
      <c r="K493" s="19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2" customHeight="1" x14ac:dyDescent="0.2">
      <c r="A494" s="18"/>
      <c r="B494" s="35"/>
      <c r="C494" s="35"/>
      <c r="D494" s="35"/>
      <c r="E494" s="35"/>
      <c r="F494" s="35"/>
      <c r="G494" s="35"/>
      <c r="H494" s="35"/>
      <c r="I494" s="35"/>
      <c r="J494" s="18"/>
      <c r="K494" s="19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2" customHeight="1" x14ac:dyDescent="0.2">
      <c r="A495" s="18"/>
      <c r="B495" s="35"/>
      <c r="C495" s="35"/>
      <c r="D495" s="35"/>
      <c r="E495" s="35"/>
      <c r="F495" s="35"/>
      <c r="G495" s="35"/>
      <c r="H495" s="35"/>
      <c r="I495" s="35"/>
      <c r="J495" s="18"/>
      <c r="K495" s="19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2" customHeight="1" x14ac:dyDescent="0.2">
      <c r="A496" s="18"/>
      <c r="B496" s="35"/>
      <c r="C496" s="35"/>
      <c r="D496" s="35"/>
      <c r="E496" s="35"/>
      <c r="F496" s="35"/>
      <c r="G496" s="35"/>
      <c r="H496" s="35"/>
      <c r="I496" s="35"/>
      <c r="J496" s="18"/>
      <c r="K496" s="19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2" customHeight="1" x14ac:dyDescent="0.2">
      <c r="A497" s="18"/>
      <c r="B497" s="35"/>
      <c r="C497" s="35"/>
      <c r="D497" s="35"/>
      <c r="E497" s="35"/>
      <c r="F497" s="35"/>
      <c r="G497" s="35"/>
      <c r="H497" s="35"/>
      <c r="I497" s="35"/>
      <c r="J497" s="18"/>
      <c r="K497" s="19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2" customHeight="1" x14ac:dyDescent="0.2">
      <c r="A498" s="18"/>
      <c r="B498" s="35"/>
      <c r="C498" s="35"/>
      <c r="D498" s="35"/>
      <c r="E498" s="35"/>
      <c r="F498" s="35"/>
      <c r="G498" s="35"/>
      <c r="H498" s="35"/>
      <c r="I498" s="35"/>
      <c r="J498" s="18"/>
      <c r="K498" s="19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2" customHeight="1" x14ac:dyDescent="0.2">
      <c r="A499" s="18"/>
      <c r="B499" s="35"/>
      <c r="C499" s="35"/>
      <c r="D499" s="35"/>
      <c r="E499" s="35"/>
      <c r="F499" s="35"/>
      <c r="G499" s="35"/>
      <c r="H499" s="35"/>
      <c r="I499" s="35"/>
      <c r="J499" s="18"/>
      <c r="K499" s="19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2" customHeight="1" x14ac:dyDescent="0.2">
      <c r="A500" s="18"/>
      <c r="B500" s="35"/>
      <c r="C500" s="35"/>
      <c r="D500" s="35"/>
      <c r="E500" s="35"/>
      <c r="F500" s="35"/>
      <c r="G500" s="35"/>
      <c r="H500" s="35"/>
      <c r="I500" s="35"/>
      <c r="J500" s="18"/>
      <c r="K500" s="19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2" customHeight="1" x14ac:dyDescent="0.2">
      <c r="A501" s="18"/>
      <c r="B501" s="35"/>
      <c r="C501" s="35"/>
      <c r="D501" s="35"/>
      <c r="E501" s="35"/>
      <c r="F501" s="35"/>
      <c r="G501" s="35"/>
      <c r="H501" s="35"/>
      <c r="I501" s="35"/>
      <c r="J501" s="18"/>
      <c r="K501" s="19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2" customHeight="1" x14ac:dyDescent="0.2">
      <c r="A502" s="18"/>
      <c r="B502" s="35"/>
      <c r="C502" s="35"/>
      <c r="D502" s="35"/>
      <c r="E502" s="35"/>
      <c r="F502" s="35"/>
      <c r="G502" s="35"/>
      <c r="H502" s="35"/>
      <c r="I502" s="35"/>
      <c r="J502" s="18"/>
      <c r="K502" s="19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2" customHeight="1" x14ac:dyDescent="0.2">
      <c r="A503" s="18"/>
      <c r="B503" s="35"/>
      <c r="C503" s="35"/>
      <c r="D503" s="35"/>
      <c r="E503" s="35"/>
      <c r="F503" s="35"/>
      <c r="G503" s="35"/>
      <c r="H503" s="35"/>
      <c r="I503" s="35"/>
      <c r="J503" s="18"/>
      <c r="K503" s="19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2" customHeight="1" x14ac:dyDescent="0.2">
      <c r="A504" s="18"/>
      <c r="B504" s="35"/>
      <c r="C504" s="35"/>
      <c r="D504" s="35"/>
      <c r="E504" s="35"/>
      <c r="F504" s="35"/>
      <c r="G504" s="35"/>
      <c r="H504" s="35"/>
      <c r="I504" s="35"/>
      <c r="J504" s="18"/>
      <c r="K504" s="19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2" customHeight="1" x14ac:dyDescent="0.2">
      <c r="A505" s="18"/>
      <c r="B505" s="35"/>
      <c r="C505" s="35"/>
      <c r="D505" s="35"/>
      <c r="E505" s="35"/>
      <c r="F505" s="35"/>
      <c r="G505" s="35"/>
      <c r="H505" s="35"/>
      <c r="I505" s="35"/>
      <c r="J505" s="18"/>
      <c r="K505" s="19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2" customHeight="1" x14ac:dyDescent="0.2">
      <c r="A506" s="18"/>
      <c r="B506" s="35"/>
      <c r="C506" s="35"/>
      <c r="D506" s="35"/>
      <c r="E506" s="35"/>
      <c r="F506" s="35"/>
      <c r="G506" s="35"/>
      <c r="H506" s="35"/>
      <c r="I506" s="35"/>
      <c r="J506" s="18"/>
      <c r="K506" s="19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2" customHeight="1" x14ac:dyDescent="0.2">
      <c r="A507" s="18"/>
      <c r="B507" s="35"/>
      <c r="C507" s="35"/>
      <c r="D507" s="35"/>
      <c r="E507" s="35"/>
      <c r="F507" s="35"/>
      <c r="G507" s="35"/>
      <c r="H507" s="35"/>
      <c r="I507" s="35"/>
      <c r="J507" s="18"/>
      <c r="K507" s="19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2" customHeight="1" x14ac:dyDescent="0.2">
      <c r="A508" s="18"/>
      <c r="B508" s="35"/>
      <c r="C508" s="35"/>
      <c r="D508" s="35"/>
      <c r="E508" s="35"/>
      <c r="F508" s="35"/>
      <c r="G508" s="35"/>
      <c r="H508" s="35"/>
      <c r="I508" s="35"/>
      <c r="J508" s="18"/>
      <c r="K508" s="19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2" customHeight="1" x14ac:dyDescent="0.2">
      <c r="A509" s="18"/>
      <c r="B509" s="35"/>
      <c r="C509" s="35"/>
      <c r="D509" s="35"/>
      <c r="E509" s="35"/>
      <c r="F509" s="35"/>
      <c r="G509" s="35"/>
      <c r="H509" s="35"/>
      <c r="I509" s="35"/>
      <c r="J509" s="18"/>
      <c r="K509" s="19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2" customHeight="1" x14ac:dyDescent="0.2">
      <c r="A510" s="18"/>
      <c r="B510" s="35"/>
      <c r="C510" s="35"/>
      <c r="D510" s="35"/>
      <c r="E510" s="35"/>
      <c r="F510" s="35"/>
      <c r="G510" s="35"/>
      <c r="H510" s="35"/>
      <c r="I510" s="35"/>
      <c r="J510" s="18"/>
      <c r="K510" s="19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2" customHeight="1" x14ac:dyDescent="0.2">
      <c r="A511" s="18"/>
      <c r="B511" s="35"/>
      <c r="C511" s="35"/>
      <c r="D511" s="35"/>
      <c r="E511" s="35"/>
      <c r="F511" s="35"/>
      <c r="G511" s="35"/>
      <c r="H511" s="35"/>
      <c r="I511" s="35"/>
      <c r="J511" s="18"/>
      <c r="K511" s="19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2" customHeight="1" x14ac:dyDescent="0.2">
      <c r="A512" s="18"/>
      <c r="B512" s="35"/>
      <c r="C512" s="35"/>
      <c r="D512" s="35"/>
      <c r="E512" s="35"/>
      <c r="F512" s="35"/>
      <c r="G512" s="35"/>
      <c r="H512" s="35"/>
      <c r="I512" s="35"/>
      <c r="J512" s="18"/>
      <c r="K512" s="19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2" customHeight="1" x14ac:dyDescent="0.2">
      <c r="A513" s="18"/>
      <c r="B513" s="35"/>
      <c r="C513" s="35"/>
      <c r="D513" s="35"/>
      <c r="E513" s="35"/>
      <c r="F513" s="35"/>
      <c r="G513" s="35"/>
      <c r="H513" s="35"/>
      <c r="I513" s="35"/>
      <c r="J513" s="18"/>
      <c r="K513" s="19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2" customHeight="1" x14ac:dyDescent="0.2">
      <c r="A514" s="18"/>
      <c r="B514" s="35"/>
      <c r="C514" s="35"/>
      <c r="D514" s="35"/>
      <c r="E514" s="35"/>
      <c r="F514" s="35"/>
      <c r="G514" s="35"/>
      <c r="H514" s="35"/>
      <c r="I514" s="35"/>
      <c r="J514" s="18"/>
      <c r="K514" s="19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2" customHeight="1" x14ac:dyDescent="0.2">
      <c r="A515" s="18"/>
      <c r="B515" s="35"/>
      <c r="C515" s="35"/>
      <c r="D515" s="35"/>
      <c r="E515" s="35"/>
      <c r="F515" s="35"/>
      <c r="G515" s="35"/>
      <c r="H515" s="35"/>
      <c r="I515" s="35"/>
      <c r="J515" s="18"/>
      <c r="K515" s="19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2" customHeight="1" x14ac:dyDescent="0.2">
      <c r="A516" s="18"/>
      <c r="B516" s="35"/>
      <c r="C516" s="35"/>
      <c r="D516" s="35"/>
      <c r="E516" s="35"/>
      <c r="F516" s="35"/>
      <c r="G516" s="35"/>
      <c r="H516" s="35"/>
      <c r="I516" s="35"/>
      <c r="J516" s="18"/>
      <c r="K516" s="19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2" customHeight="1" x14ac:dyDescent="0.2">
      <c r="A517" s="18"/>
      <c r="B517" s="35"/>
      <c r="C517" s="35"/>
      <c r="D517" s="35"/>
      <c r="E517" s="35"/>
      <c r="F517" s="35"/>
      <c r="G517" s="35"/>
      <c r="H517" s="35"/>
      <c r="I517" s="35"/>
      <c r="J517" s="18"/>
      <c r="K517" s="19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2" customHeight="1" x14ac:dyDescent="0.2">
      <c r="A518" s="18"/>
      <c r="B518" s="35"/>
      <c r="C518" s="35"/>
      <c r="D518" s="35"/>
      <c r="E518" s="35"/>
      <c r="F518" s="35"/>
      <c r="G518" s="35"/>
      <c r="H518" s="35"/>
      <c r="I518" s="35"/>
      <c r="J518" s="18"/>
      <c r="K518" s="19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2" customHeight="1" x14ac:dyDescent="0.2">
      <c r="A519" s="18"/>
      <c r="B519" s="35"/>
      <c r="C519" s="35"/>
      <c r="D519" s="35"/>
      <c r="E519" s="35"/>
      <c r="F519" s="35"/>
      <c r="G519" s="35"/>
      <c r="H519" s="35"/>
      <c r="I519" s="35"/>
      <c r="J519" s="18"/>
      <c r="K519" s="19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2" customHeight="1" x14ac:dyDescent="0.2">
      <c r="A520" s="18"/>
      <c r="B520" s="35"/>
      <c r="C520" s="35"/>
      <c r="D520" s="35"/>
      <c r="E520" s="35"/>
      <c r="F520" s="35"/>
      <c r="G520" s="35"/>
      <c r="H520" s="35"/>
      <c r="I520" s="35"/>
      <c r="J520" s="18"/>
      <c r="K520" s="19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2" customHeight="1" x14ac:dyDescent="0.2">
      <c r="A521" s="18"/>
      <c r="B521" s="35"/>
      <c r="C521" s="35"/>
      <c r="D521" s="35"/>
      <c r="E521" s="35"/>
      <c r="F521" s="35"/>
      <c r="G521" s="35"/>
      <c r="H521" s="35"/>
      <c r="I521" s="35"/>
      <c r="J521" s="18"/>
      <c r="K521" s="19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2" customHeight="1" x14ac:dyDescent="0.2">
      <c r="A522" s="18"/>
      <c r="B522" s="35"/>
      <c r="C522" s="35"/>
      <c r="D522" s="35"/>
      <c r="E522" s="35"/>
      <c r="F522" s="35"/>
      <c r="G522" s="35"/>
      <c r="H522" s="35"/>
      <c r="I522" s="35"/>
      <c r="J522" s="18"/>
      <c r="K522" s="19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2" customHeight="1" x14ac:dyDescent="0.2">
      <c r="A523" s="18"/>
      <c r="B523" s="35"/>
      <c r="C523" s="35"/>
      <c r="D523" s="35"/>
      <c r="E523" s="35"/>
      <c r="F523" s="35"/>
      <c r="G523" s="35"/>
      <c r="H523" s="35"/>
      <c r="I523" s="35"/>
      <c r="J523" s="18"/>
      <c r="K523" s="19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2" customHeight="1" x14ac:dyDescent="0.2">
      <c r="A524" s="18"/>
      <c r="B524" s="35"/>
      <c r="C524" s="35"/>
      <c r="D524" s="35"/>
      <c r="E524" s="35"/>
      <c r="F524" s="35"/>
      <c r="G524" s="35"/>
      <c r="H524" s="35"/>
      <c r="I524" s="35"/>
      <c r="J524" s="18"/>
      <c r="K524" s="19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2" customHeight="1" x14ac:dyDescent="0.2">
      <c r="A525" s="18"/>
      <c r="B525" s="35"/>
      <c r="C525" s="35"/>
      <c r="D525" s="35"/>
      <c r="E525" s="35"/>
      <c r="F525" s="35"/>
      <c r="G525" s="35"/>
      <c r="H525" s="35"/>
      <c r="I525" s="35"/>
      <c r="J525" s="18"/>
      <c r="K525" s="19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2" customHeight="1" x14ac:dyDescent="0.2">
      <c r="A526" s="18"/>
      <c r="B526" s="35"/>
      <c r="C526" s="35"/>
      <c r="D526" s="35"/>
      <c r="E526" s="35"/>
      <c r="F526" s="35"/>
      <c r="G526" s="35"/>
      <c r="H526" s="35"/>
      <c r="I526" s="35"/>
      <c r="J526" s="18"/>
      <c r="K526" s="19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2" customHeight="1" x14ac:dyDescent="0.2">
      <c r="A527" s="18"/>
      <c r="B527" s="35"/>
      <c r="C527" s="35"/>
      <c r="D527" s="35"/>
      <c r="E527" s="35"/>
      <c r="F527" s="35"/>
      <c r="G527" s="35"/>
      <c r="H527" s="35"/>
      <c r="I527" s="35"/>
      <c r="J527" s="18"/>
      <c r="K527" s="19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2" customHeight="1" x14ac:dyDescent="0.2">
      <c r="A528" s="18"/>
      <c r="B528" s="35"/>
      <c r="C528" s="35"/>
      <c r="D528" s="35"/>
      <c r="E528" s="35"/>
      <c r="F528" s="35"/>
      <c r="G528" s="35"/>
      <c r="H528" s="35"/>
      <c r="I528" s="35"/>
      <c r="J528" s="18"/>
      <c r="K528" s="19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2" customHeight="1" x14ac:dyDescent="0.2">
      <c r="A529" s="18"/>
      <c r="B529" s="35"/>
      <c r="C529" s="35"/>
      <c r="D529" s="35"/>
      <c r="E529" s="35"/>
      <c r="F529" s="35"/>
      <c r="G529" s="35"/>
      <c r="H529" s="35"/>
      <c r="I529" s="35"/>
      <c r="J529" s="18"/>
      <c r="K529" s="19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2" customHeight="1" x14ac:dyDescent="0.2">
      <c r="A530" s="18"/>
      <c r="B530" s="35"/>
      <c r="C530" s="35"/>
      <c r="D530" s="35"/>
      <c r="E530" s="35"/>
      <c r="F530" s="35"/>
      <c r="G530" s="35"/>
      <c r="H530" s="35"/>
      <c r="I530" s="35"/>
      <c r="J530" s="18"/>
      <c r="K530" s="19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2" customHeight="1" x14ac:dyDescent="0.2">
      <c r="A531" s="18"/>
      <c r="B531" s="35"/>
      <c r="C531" s="35"/>
      <c r="D531" s="35"/>
      <c r="E531" s="35"/>
      <c r="F531" s="35"/>
      <c r="G531" s="35"/>
      <c r="H531" s="35"/>
      <c r="I531" s="35"/>
      <c r="J531" s="18"/>
      <c r="K531" s="19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2" customHeight="1" x14ac:dyDescent="0.2">
      <c r="A532" s="18"/>
      <c r="B532" s="35"/>
      <c r="C532" s="35"/>
      <c r="D532" s="35"/>
      <c r="E532" s="35"/>
      <c r="F532" s="35"/>
      <c r="G532" s="35"/>
      <c r="H532" s="35"/>
      <c r="I532" s="35"/>
      <c r="J532" s="18"/>
      <c r="K532" s="19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2" customHeight="1" x14ac:dyDescent="0.2">
      <c r="A533" s="18"/>
      <c r="B533" s="35"/>
      <c r="C533" s="35"/>
      <c r="D533" s="35"/>
      <c r="E533" s="35"/>
      <c r="F533" s="35"/>
      <c r="G533" s="35"/>
      <c r="H533" s="35"/>
      <c r="I533" s="35"/>
      <c r="J533" s="18"/>
      <c r="K533" s="19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2" customHeight="1" x14ac:dyDescent="0.2">
      <c r="A534" s="18"/>
      <c r="B534" s="35"/>
      <c r="C534" s="35"/>
      <c r="D534" s="35"/>
      <c r="E534" s="35"/>
      <c r="F534" s="35"/>
      <c r="G534" s="35"/>
      <c r="H534" s="35"/>
      <c r="I534" s="35"/>
      <c r="J534" s="18"/>
      <c r="K534" s="19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2" customHeight="1" x14ac:dyDescent="0.2">
      <c r="A535" s="18"/>
      <c r="B535" s="35"/>
      <c r="C535" s="35"/>
      <c r="D535" s="35"/>
      <c r="E535" s="35"/>
      <c r="F535" s="35"/>
      <c r="G535" s="35"/>
      <c r="H535" s="35"/>
      <c r="I535" s="35"/>
      <c r="J535" s="18"/>
      <c r="K535" s="19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2" customHeight="1" x14ac:dyDescent="0.2">
      <c r="A536" s="18"/>
      <c r="B536" s="35"/>
      <c r="C536" s="35"/>
      <c r="D536" s="35"/>
      <c r="E536" s="35"/>
      <c r="F536" s="35"/>
      <c r="G536" s="35"/>
      <c r="H536" s="35"/>
      <c r="I536" s="35"/>
      <c r="J536" s="18"/>
      <c r="K536" s="19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2" customHeight="1" x14ac:dyDescent="0.2">
      <c r="A537" s="18"/>
      <c r="B537" s="35"/>
      <c r="C537" s="35"/>
      <c r="D537" s="35"/>
      <c r="E537" s="35"/>
      <c r="F537" s="35"/>
      <c r="G537" s="35"/>
      <c r="H537" s="35"/>
      <c r="I537" s="35"/>
      <c r="J537" s="18"/>
      <c r="K537" s="19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2" customHeight="1" x14ac:dyDescent="0.2">
      <c r="A538" s="18"/>
      <c r="B538" s="35"/>
      <c r="C538" s="35"/>
      <c r="D538" s="35"/>
      <c r="E538" s="35"/>
      <c r="F538" s="35"/>
      <c r="G538" s="35"/>
      <c r="H538" s="35"/>
      <c r="I538" s="35"/>
      <c r="J538" s="18"/>
      <c r="K538" s="19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2" customHeight="1" x14ac:dyDescent="0.2">
      <c r="A539" s="18"/>
      <c r="B539" s="35"/>
      <c r="C539" s="35"/>
      <c r="D539" s="35"/>
      <c r="E539" s="35"/>
      <c r="F539" s="35"/>
      <c r="G539" s="35"/>
      <c r="H539" s="35"/>
      <c r="I539" s="35"/>
      <c r="J539" s="18"/>
      <c r="K539" s="19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2" customHeight="1" x14ac:dyDescent="0.2">
      <c r="A540" s="18"/>
      <c r="B540" s="35"/>
      <c r="C540" s="35"/>
      <c r="D540" s="35"/>
      <c r="E540" s="35"/>
      <c r="F540" s="35"/>
      <c r="G540" s="35"/>
      <c r="H540" s="35"/>
      <c r="I540" s="35"/>
      <c r="J540" s="18"/>
      <c r="K540" s="19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2" customHeight="1" x14ac:dyDescent="0.2">
      <c r="A541" s="18"/>
      <c r="B541" s="35"/>
      <c r="C541" s="35"/>
      <c r="D541" s="35"/>
      <c r="E541" s="35"/>
      <c r="F541" s="35"/>
      <c r="G541" s="35"/>
      <c r="H541" s="35"/>
      <c r="I541" s="35"/>
      <c r="J541" s="18"/>
      <c r="K541" s="19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2" customHeight="1" x14ac:dyDescent="0.2">
      <c r="A542" s="18"/>
      <c r="B542" s="35"/>
      <c r="C542" s="35"/>
      <c r="D542" s="35"/>
      <c r="E542" s="35"/>
      <c r="F542" s="35"/>
      <c r="G542" s="35"/>
      <c r="H542" s="35"/>
      <c r="I542" s="35"/>
      <c r="J542" s="18"/>
      <c r="K542" s="19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2" customHeight="1" x14ac:dyDescent="0.2">
      <c r="A543" s="18"/>
      <c r="B543" s="35"/>
      <c r="C543" s="35"/>
      <c r="D543" s="35"/>
      <c r="E543" s="35"/>
      <c r="F543" s="35"/>
      <c r="G543" s="35"/>
      <c r="H543" s="35"/>
      <c r="I543" s="35"/>
      <c r="J543" s="18"/>
      <c r="K543" s="19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2" customHeight="1" x14ac:dyDescent="0.2">
      <c r="A544" s="18"/>
      <c r="B544" s="35"/>
      <c r="C544" s="35"/>
      <c r="D544" s="35"/>
      <c r="E544" s="35"/>
      <c r="F544" s="35"/>
      <c r="G544" s="35"/>
      <c r="H544" s="35"/>
      <c r="I544" s="35"/>
      <c r="J544" s="18"/>
      <c r="K544" s="19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2" customHeight="1" x14ac:dyDescent="0.2">
      <c r="A545" s="18"/>
      <c r="B545" s="35"/>
      <c r="C545" s="35"/>
      <c r="D545" s="35"/>
      <c r="E545" s="35"/>
      <c r="F545" s="35"/>
      <c r="G545" s="35"/>
      <c r="H545" s="35"/>
      <c r="I545" s="35"/>
      <c r="J545" s="18"/>
      <c r="K545" s="19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2" customHeight="1" x14ac:dyDescent="0.2">
      <c r="A546" s="18"/>
      <c r="B546" s="35"/>
      <c r="C546" s="35"/>
      <c r="D546" s="35"/>
      <c r="E546" s="35"/>
      <c r="F546" s="35"/>
      <c r="G546" s="35"/>
      <c r="H546" s="35"/>
      <c r="I546" s="35"/>
      <c r="J546" s="18"/>
      <c r="K546" s="19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2" customHeight="1" x14ac:dyDescent="0.2">
      <c r="A547" s="18"/>
      <c r="B547" s="35"/>
      <c r="C547" s="35"/>
      <c r="D547" s="35"/>
      <c r="E547" s="35"/>
      <c r="F547" s="35"/>
      <c r="G547" s="35"/>
      <c r="H547" s="35"/>
      <c r="I547" s="35"/>
      <c r="J547" s="18"/>
      <c r="K547" s="19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2" customHeight="1" x14ac:dyDescent="0.2">
      <c r="A548" s="18"/>
      <c r="B548" s="35"/>
      <c r="C548" s="35"/>
      <c r="D548" s="35"/>
      <c r="E548" s="35"/>
      <c r="F548" s="35"/>
      <c r="G548" s="35"/>
      <c r="H548" s="35"/>
      <c r="I548" s="35"/>
      <c r="J548" s="18"/>
      <c r="K548" s="19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2" customHeight="1" x14ac:dyDescent="0.2">
      <c r="A549" s="18"/>
      <c r="B549" s="35"/>
      <c r="C549" s="35"/>
      <c r="D549" s="35"/>
      <c r="E549" s="35"/>
      <c r="F549" s="35"/>
      <c r="G549" s="35"/>
      <c r="H549" s="35"/>
      <c r="I549" s="35"/>
      <c r="J549" s="18"/>
      <c r="K549" s="19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2" customHeight="1" x14ac:dyDescent="0.2">
      <c r="A550" s="18"/>
      <c r="B550" s="35"/>
      <c r="C550" s="35"/>
      <c r="D550" s="35"/>
      <c r="E550" s="35"/>
      <c r="F550" s="35"/>
      <c r="G550" s="35"/>
      <c r="H550" s="35"/>
      <c r="I550" s="35"/>
      <c r="J550" s="18"/>
      <c r="K550" s="19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2" customHeight="1" x14ac:dyDescent="0.2">
      <c r="A551" s="18"/>
      <c r="B551" s="35"/>
      <c r="C551" s="35"/>
      <c r="D551" s="35"/>
      <c r="E551" s="35"/>
      <c r="F551" s="35"/>
      <c r="G551" s="35"/>
      <c r="H551" s="35"/>
      <c r="I551" s="35"/>
      <c r="J551" s="18"/>
      <c r="K551" s="19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2" customHeight="1" x14ac:dyDescent="0.2">
      <c r="A552" s="18"/>
      <c r="B552" s="35"/>
      <c r="C552" s="35"/>
      <c r="D552" s="35"/>
      <c r="E552" s="35"/>
      <c r="F552" s="35"/>
      <c r="G552" s="35"/>
      <c r="H552" s="35"/>
      <c r="I552" s="35"/>
      <c r="J552" s="18"/>
      <c r="K552" s="19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2" customHeight="1" x14ac:dyDescent="0.2">
      <c r="A553" s="18"/>
      <c r="B553" s="35"/>
      <c r="C553" s="35"/>
      <c r="D553" s="35"/>
      <c r="E553" s="35"/>
      <c r="F553" s="35"/>
      <c r="G553" s="35"/>
      <c r="H553" s="35"/>
      <c r="I553" s="35"/>
      <c r="J553" s="18"/>
      <c r="K553" s="19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2" customHeight="1" x14ac:dyDescent="0.2">
      <c r="A554" s="18"/>
      <c r="B554" s="35"/>
      <c r="C554" s="35"/>
      <c r="D554" s="35"/>
      <c r="E554" s="35"/>
      <c r="F554" s="35"/>
      <c r="G554" s="35"/>
      <c r="H554" s="35"/>
      <c r="I554" s="35"/>
      <c r="J554" s="18"/>
      <c r="K554" s="19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2" customHeight="1" x14ac:dyDescent="0.2">
      <c r="A555" s="18"/>
      <c r="B555" s="35"/>
      <c r="C555" s="35"/>
      <c r="D555" s="35"/>
      <c r="E555" s="35"/>
      <c r="F555" s="35"/>
      <c r="G555" s="35"/>
      <c r="H555" s="35"/>
      <c r="I555" s="35"/>
      <c r="J555" s="18"/>
      <c r="K555" s="19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2" customHeight="1" x14ac:dyDescent="0.2">
      <c r="A556" s="18"/>
      <c r="B556" s="35"/>
      <c r="C556" s="35"/>
      <c r="D556" s="35"/>
      <c r="E556" s="35"/>
      <c r="F556" s="35"/>
      <c r="G556" s="35"/>
      <c r="H556" s="35"/>
      <c r="I556" s="35"/>
      <c r="J556" s="18"/>
      <c r="K556" s="19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2" customHeight="1" x14ac:dyDescent="0.2">
      <c r="A557" s="18"/>
      <c r="B557" s="35"/>
      <c r="C557" s="35"/>
      <c r="D557" s="35"/>
      <c r="E557" s="35"/>
      <c r="F557" s="35"/>
      <c r="G557" s="35"/>
      <c r="H557" s="35"/>
      <c r="I557" s="35"/>
      <c r="J557" s="18"/>
      <c r="K557" s="19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2" customHeight="1" x14ac:dyDescent="0.2">
      <c r="A558" s="18"/>
      <c r="B558" s="35"/>
      <c r="C558" s="35"/>
      <c r="D558" s="35"/>
      <c r="E558" s="35"/>
      <c r="F558" s="35"/>
      <c r="G558" s="35"/>
      <c r="H558" s="35"/>
      <c r="I558" s="35"/>
      <c r="J558" s="18"/>
      <c r="K558" s="19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2" customHeight="1" x14ac:dyDescent="0.2">
      <c r="A559" s="18"/>
      <c r="B559" s="35"/>
      <c r="C559" s="35"/>
      <c r="D559" s="35"/>
      <c r="E559" s="35"/>
      <c r="F559" s="35"/>
      <c r="G559" s="35"/>
      <c r="H559" s="35"/>
      <c r="I559" s="35"/>
      <c r="J559" s="18"/>
      <c r="K559" s="19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2" customHeight="1" x14ac:dyDescent="0.2">
      <c r="A560" s="18"/>
      <c r="B560" s="35"/>
      <c r="C560" s="35"/>
      <c r="D560" s="35"/>
      <c r="E560" s="35"/>
      <c r="F560" s="35"/>
      <c r="G560" s="35"/>
      <c r="H560" s="35"/>
      <c r="I560" s="35"/>
      <c r="J560" s="18"/>
      <c r="K560" s="19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2" customHeight="1" x14ac:dyDescent="0.2">
      <c r="A561" s="18"/>
      <c r="B561" s="35"/>
      <c r="C561" s="35"/>
      <c r="D561" s="35"/>
      <c r="E561" s="35"/>
      <c r="F561" s="35"/>
      <c r="G561" s="35"/>
      <c r="H561" s="35"/>
      <c r="I561" s="35"/>
      <c r="J561" s="18"/>
      <c r="K561" s="19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2" customHeight="1" x14ac:dyDescent="0.2">
      <c r="A562" s="18"/>
      <c r="B562" s="35"/>
      <c r="C562" s="35"/>
      <c r="D562" s="35"/>
      <c r="E562" s="35"/>
      <c r="F562" s="35"/>
      <c r="G562" s="35"/>
      <c r="H562" s="35"/>
      <c r="I562" s="35"/>
      <c r="J562" s="18"/>
      <c r="K562" s="19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2" customHeight="1" x14ac:dyDescent="0.2">
      <c r="A563" s="18"/>
      <c r="B563" s="35"/>
      <c r="C563" s="35"/>
      <c r="D563" s="35"/>
      <c r="E563" s="35"/>
      <c r="F563" s="35"/>
      <c r="G563" s="35"/>
      <c r="H563" s="35"/>
      <c r="I563" s="35"/>
      <c r="J563" s="18"/>
      <c r="K563" s="19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2" customHeight="1" x14ac:dyDescent="0.2">
      <c r="A564" s="18"/>
      <c r="B564" s="35"/>
      <c r="C564" s="35"/>
      <c r="D564" s="35"/>
      <c r="E564" s="35"/>
      <c r="F564" s="35"/>
      <c r="G564" s="35"/>
      <c r="H564" s="35"/>
      <c r="I564" s="35"/>
      <c r="J564" s="18"/>
      <c r="K564" s="19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2" customHeight="1" x14ac:dyDescent="0.2">
      <c r="A565" s="18"/>
      <c r="B565" s="35"/>
      <c r="C565" s="35"/>
      <c r="D565" s="35"/>
      <c r="E565" s="35"/>
      <c r="F565" s="35"/>
      <c r="G565" s="35"/>
      <c r="H565" s="35"/>
      <c r="I565" s="35"/>
      <c r="J565" s="18"/>
      <c r="K565" s="19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2" customHeight="1" x14ac:dyDescent="0.2">
      <c r="A566" s="18"/>
      <c r="B566" s="35"/>
      <c r="C566" s="35"/>
      <c r="D566" s="35"/>
      <c r="E566" s="35"/>
      <c r="F566" s="35"/>
      <c r="G566" s="35"/>
      <c r="H566" s="35"/>
      <c r="I566" s="35"/>
      <c r="J566" s="18"/>
      <c r="K566" s="19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2" customHeight="1" x14ac:dyDescent="0.2">
      <c r="A567" s="18"/>
      <c r="B567" s="35"/>
      <c r="C567" s="35"/>
      <c r="D567" s="35"/>
      <c r="E567" s="35"/>
      <c r="F567" s="35"/>
      <c r="G567" s="35"/>
      <c r="H567" s="35"/>
      <c r="I567" s="35"/>
      <c r="J567" s="18"/>
      <c r="K567" s="19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2" customHeight="1" x14ac:dyDescent="0.2">
      <c r="A568" s="18"/>
      <c r="B568" s="35"/>
      <c r="C568" s="35"/>
      <c r="D568" s="35"/>
      <c r="E568" s="35"/>
      <c r="F568" s="35"/>
      <c r="G568" s="35"/>
      <c r="H568" s="35"/>
      <c r="I568" s="35"/>
      <c r="J568" s="18"/>
      <c r="K568" s="19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2" customHeight="1" x14ac:dyDescent="0.2">
      <c r="A569" s="18"/>
      <c r="B569" s="35"/>
      <c r="C569" s="35"/>
      <c r="D569" s="35"/>
      <c r="E569" s="35"/>
      <c r="F569" s="35"/>
      <c r="G569" s="35"/>
      <c r="H569" s="35"/>
      <c r="I569" s="35"/>
      <c r="J569" s="18"/>
      <c r="K569" s="19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2" customHeight="1" x14ac:dyDescent="0.2">
      <c r="A570" s="18"/>
      <c r="B570" s="35"/>
      <c r="C570" s="35"/>
      <c r="D570" s="35"/>
      <c r="E570" s="35"/>
      <c r="F570" s="35"/>
      <c r="G570" s="35"/>
      <c r="H570" s="35"/>
      <c r="I570" s="35"/>
      <c r="J570" s="18"/>
      <c r="K570" s="19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2" customHeight="1" x14ac:dyDescent="0.2">
      <c r="A571" s="18"/>
      <c r="B571" s="35"/>
      <c r="C571" s="35"/>
      <c r="D571" s="35"/>
      <c r="E571" s="35"/>
      <c r="F571" s="35"/>
      <c r="G571" s="35"/>
      <c r="H571" s="35"/>
      <c r="I571" s="35"/>
      <c r="J571" s="18"/>
      <c r="K571" s="19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2" customHeight="1" x14ac:dyDescent="0.2">
      <c r="A572" s="18"/>
      <c r="B572" s="35"/>
      <c r="C572" s="35"/>
      <c r="D572" s="35"/>
      <c r="E572" s="35"/>
      <c r="F572" s="35"/>
      <c r="G572" s="35"/>
      <c r="H572" s="35"/>
      <c r="I572" s="35"/>
      <c r="J572" s="18"/>
      <c r="K572" s="19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2" customHeight="1" x14ac:dyDescent="0.2">
      <c r="A573" s="18"/>
      <c r="B573" s="35"/>
      <c r="C573" s="35"/>
      <c r="D573" s="35"/>
      <c r="E573" s="35"/>
      <c r="F573" s="35"/>
      <c r="G573" s="35"/>
      <c r="H573" s="35"/>
      <c r="I573" s="35"/>
      <c r="J573" s="18"/>
      <c r="K573" s="19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2" customHeight="1" x14ac:dyDescent="0.2">
      <c r="A574" s="18"/>
      <c r="B574" s="35"/>
      <c r="C574" s="35"/>
      <c r="D574" s="35"/>
      <c r="E574" s="35"/>
      <c r="F574" s="35"/>
      <c r="G574" s="35"/>
      <c r="H574" s="35"/>
      <c r="I574" s="35"/>
      <c r="J574" s="18"/>
      <c r="K574" s="19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2" customHeight="1" x14ac:dyDescent="0.2">
      <c r="A575" s="18"/>
      <c r="B575" s="35"/>
      <c r="C575" s="35"/>
      <c r="D575" s="35"/>
      <c r="E575" s="35"/>
      <c r="F575" s="35"/>
      <c r="G575" s="35"/>
      <c r="H575" s="35"/>
      <c r="I575" s="35"/>
      <c r="J575" s="18"/>
      <c r="K575" s="19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2" customHeight="1" x14ac:dyDescent="0.2">
      <c r="A576" s="18"/>
      <c r="B576" s="35"/>
      <c r="C576" s="35"/>
      <c r="D576" s="35"/>
      <c r="E576" s="35"/>
      <c r="F576" s="35"/>
      <c r="G576" s="35"/>
      <c r="H576" s="35"/>
      <c r="I576" s="35"/>
      <c r="J576" s="18"/>
      <c r="K576" s="19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2" customHeight="1" x14ac:dyDescent="0.2">
      <c r="A577" s="18"/>
      <c r="B577" s="35"/>
      <c r="C577" s="35"/>
      <c r="D577" s="35"/>
      <c r="E577" s="35"/>
      <c r="F577" s="35"/>
      <c r="G577" s="35"/>
      <c r="H577" s="35"/>
      <c r="I577" s="35"/>
      <c r="J577" s="18"/>
      <c r="K577" s="19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2" customHeight="1" x14ac:dyDescent="0.2">
      <c r="A578" s="18"/>
      <c r="B578" s="35"/>
      <c r="C578" s="35"/>
      <c r="D578" s="35"/>
      <c r="E578" s="35"/>
      <c r="F578" s="35"/>
      <c r="G578" s="35"/>
      <c r="H578" s="35"/>
      <c r="I578" s="35"/>
      <c r="J578" s="18"/>
      <c r="K578" s="19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2" customHeight="1" x14ac:dyDescent="0.2">
      <c r="A579" s="18"/>
      <c r="B579" s="35"/>
      <c r="C579" s="35"/>
      <c r="D579" s="35"/>
      <c r="E579" s="35"/>
      <c r="F579" s="35"/>
      <c r="G579" s="35"/>
      <c r="H579" s="35"/>
      <c r="I579" s="35"/>
      <c r="J579" s="18"/>
      <c r="K579" s="19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2" customHeight="1" x14ac:dyDescent="0.2">
      <c r="A580" s="18"/>
      <c r="B580" s="35"/>
      <c r="C580" s="35"/>
      <c r="D580" s="35"/>
      <c r="E580" s="35"/>
      <c r="F580" s="35"/>
      <c r="G580" s="35"/>
      <c r="H580" s="35"/>
      <c r="I580" s="35"/>
      <c r="J580" s="18"/>
      <c r="K580" s="19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2" customHeight="1" x14ac:dyDescent="0.2">
      <c r="A581" s="18"/>
      <c r="B581" s="35"/>
      <c r="C581" s="35"/>
      <c r="D581" s="35"/>
      <c r="E581" s="35"/>
      <c r="F581" s="35"/>
      <c r="G581" s="35"/>
      <c r="H581" s="35"/>
      <c r="I581" s="35"/>
      <c r="J581" s="18"/>
      <c r="K581" s="19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2" customHeight="1" x14ac:dyDescent="0.2">
      <c r="A582" s="18"/>
      <c r="B582" s="35"/>
      <c r="C582" s="35"/>
      <c r="D582" s="35"/>
      <c r="E582" s="35"/>
      <c r="F582" s="35"/>
      <c r="G582" s="35"/>
      <c r="H582" s="35"/>
      <c r="I582" s="35"/>
      <c r="J582" s="18"/>
      <c r="K582" s="19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2" customHeight="1" x14ac:dyDescent="0.2">
      <c r="A583" s="18"/>
      <c r="B583" s="35"/>
      <c r="C583" s="35"/>
      <c r="D583" s="35"/>
      <c r="E583" s="35"/>
      <c r="F583" s="35"/>
      <c r="G583" s="35"/>
      <c r="H583" s="35"/>
      <c r="I583" s="35"/>
      <c r="J583" s="18"/>
      <c r="K583" s="19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2" customHeight="1" x14ac:dyDescent="0.2">
      <c r="A584" s="18"/>
      <c r="B584" s="35"/>
      <c r="C584" s="35"/>
      <c r="D584" s="35"/>
      <c r="E584" s="35"/>
      <c r="F584" s="35"/>
      <c r="G584" s="35"/>
      <c r="H584" s="35"/>
      <c r="I584" s="35"/>
      <c r="J584" s="18"/>
      <c r="K584" s="19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2" customHeight="1" x14ac:dyDescent="0.2">
      <c r="A585" s="18"/>
      <c r="B585" s="35"/>
      <c r="C585" s="35"/>
      <c r="D585" s="35"/>
      <c r="E585" s="35"/>
      <c r="F585" s="35"/>
      <c r="G585" s="35"/>
      <c r="H585" s="35"/>
      <c r="I585" s="35"/>
      <c r="J585" s="18"/>
      <c r="K585" s="19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2" customHeight="1" x14ac:dyDescent="0.2">
      <c r="A586" s="18"/>
      <c r="B586" s="35"/>
      <c r="C586" s="35"/>
      <c r="D586" s="35"/>
      <c r="E586" s="35"/>
      <c r="F586" s="35"/>
      <c r="G586" s="35"/>
      <c r="H586" s="35"/>
      <c r="I586" s="35"/>
      <c r="J586" s="18"/>
      <c r="K586" s="19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2" customHeight="1" x14ac:dyDescent="0.2">
      <c r="A587" s="18"/>
      <c r="B587" s="35"/>
      <c r="C587" s="35"/>
      <c r="D587" s="35"/>
      <c r="E587" s="35"/>
      <c r="F587" s="35"/>
      <c r="G587" s="35"/>
      <c r="H587" s="35"/>
      <c r="I587" s="35"/>
      <c r="J587" s="18"/>
      <c r="K587" s="19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2" customHeight="1" x14ac:dyDescent="0.2">
      <c r="A588" s="18"/>
      <c r="B588" s="35"/>
      <c r="C588" s="35"/>
      <c r="D588" s="35"/>
      <c r="E588" s="35"/>
      <c r="F588" s="35"/>
      <c r="G588" s="35"/>
      <c r="H588" s="35"/>
      <c r="I588" s="35"/>
      <c r="J588" s="18"/>
      <c r="K588" s="19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2" customHeight="1" x14ac:dyDescent="0.2">
      <c r="A589" s="18"/>
      <c r="B589" s="35"/>
      <c r="C589" s="35"/>
      <c r="D589" s="35"/>
      <c r="E589" s="35"/>
      <c r="F589" s="35"/>
      <c r="G589" s="35"/>
      <c r="H589" s="35"/>
      <c r="I589" s="35"/>
      <c r="J589" s="18"/>
      <c r="K589" s="19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2" customHeight="1" x14ac:dyDescent="0.2">
      <c r="A590" s="18"/>
      <c r="B590" s="35"/>
      <c r="C590" s="35"/>
      <c r="D590" s="35"/>
      <c r="E590" s="35"/>
      <c r="F590" s="35"/>
      <c r="G590" s="35"/>
      <c r="H590" s="35"/>
      <c r="I590" s="35"/>
      <c r="J590" s="18"/>
      <c r="K590" s="19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2" customHeight="1" x14ac:dyDescent="0.2">
      <c r="A591" s="18"/>
      <c r="B591" s="35"/>
      <c r="C591" s="35"/>
      <c r="D591" s="35"/>
      <c r="E591" s="35"/>
      <c r="F591" s="35"/>
      <c r="G591" s="35"/>
      <c r="H591" s="35"/>
      <c r="I591" s="35"/>
      <c r="J591" s="18"/>
      <c r="K591" s="19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2" customHeight="1" x14ac:dyDescent="0.2">
      <c r="A592" s="18"/>
      <c r="B592" s="35"/>
      <c r="C592" s="35"/>
      <c r="D592" s="35"/>
      <c r="E592" s="35"/>
      <c r="F592" s="35"/>
      <c r="G592" s="35"/>
      <c r="H592" s="35"/>
      <c r="I592" s="35"/>
      <c r="J592" s="18"/>
      <c r="K592" s="19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2" customHeight="1" x14ac:dyDescent="0.2">
      <c r="A593" s="18"/>
      <c r="B593" s="35"/>
      <c r="C593" s="35"/>
      <c r="D593" s="35"/>
      <c r="E593" s="35"/>
      <c r="F593" s="35"/>
      <c r="G593" s="35"/>
      <c r="H593" s="35"/>
      <c r="I593" s="35"/>
      <c r="J593" s="18"/>
      <c r="K593" s="19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2" customHeight="1" x14ac:dyDescent="0.2">
      <c r="A594" s="18"/>
      <c r="B594" s="35"/>
      <c r="C594" s="35"/>
      <c r="D594" s="35"/>
      <c r="E594" s="35"/>
      <c r="F594" s="35"/>
      <c r="G594" s="35"/>
      <c r="H594" s="35"/>
      <c r="I594" s="35"/>
      <c r="J594" s="18"/>
      <c r="K594" s="19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2" customHeight="1" x14ac:dyDescent="0.2">
      <c r="A595" s="18"/>
      <c r="B595" s="35"/>
      <c r="C595" s="35"/>
      <c r="D595" s="35"/>
      <c r="E595" s="35"/>
      <c r="F595" s="35"/>
      <c r="G595" s="35"/>
      <c r="H595" s="35"/>
      <c r="I595" s="35"/>
      <c r="J595" s="18"/>
      <c r="K595" s="19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2" customHeight="1" x14ac:dyDescent="0.2">
      <c r="A596" s="18"/>
      <c r="B596" s="35"/>
      <c r="C596" s="35"/>
      <c r="D596" s="35"/>
      <c r="E596" s="35"/>
      <c r="F596" s="35"/>
      <c r="G596" s="35"/>
      <c r="H596" s="35"/>
      <c r="I596" s="35"/>
      <c r="J596" s="18"/>
      <c r="K596" s="19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2" customHeight="1" x14ac:dyDescent="0.2">
      <c r="A597" s="18"/>
      <c r="B597" s="35"/>
      <c r="C597" s="35"/>
      <c r="D597" s="35"/>
      <c r="E597" s="35"/>
      <c r="F597" s="35"/>
      <c r="G597" s="35"/>
      <c r="H597" s="35"/>
      <c r="I597" s="35"/>
      <c r="J597" s="18"/>
      <c r="K597" s="19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2" customHeight="1" x14ac:dyDescent="0.2">
      <c r="A598" s="18"/>
      <c r="B598" s="35"/>
      <c r="C598" s="35"/>
      <c r="D598" s="35"/>
      <c r="E598" s="35"/>
      <c r="F598" s="35"/>
      <c r="G598" s="35"/>
      <c r="H598" s="35"/>
      <c r="I598" s="35"/>
      <c r="J598" s="18"/>
      <c r="K598" s="19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2" customHeight="1" x14ac:dyDescent="0.2">
      <c r="A599" s="18"/>
      <c r="B599" s="35"/>
      <c r="C599" s="35"/>
      <c r="D599" s="35"/>
      <c r="E599" s="35"/>
      <c r="F599" s="35"/>
      <c r="G599" s="35"/>
      <c r="H599" s="35"/>
      <c r="I599" s="35"/>
      <c r="J599" s="18"/>
      <c r="K599" s="19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2" customHeight="1" x14ac:dyDescent="0.2">
      <c r="A600" s="18"/>
      <c r="B600" s="35"/>
      <c r="C600" s="35"/>
      <c r="D600" s="35"/>
      <c r="E600" s="35"/>
      <c r="F600" s="35"/>
      <c r="G600" s="35"/>
      <c r="H600" s="35"/>
      <c r="I600" s="35"/>
      <c r="J600" s="18"/>
      <c r="K600" s="19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2" customHeight="1" x14ac:dyDescent="0.2">
      <c r="A601" s="18"/>
      <c r="B601" s="35"/>
      <c r="C601" s="35"/>
      <c r="D601" s="35"/>
      <c r="E601" s="35"/>
      <c r="F601" s="35"/>
      <c r="G601" s="35"/>
      <c r="H601" s="35"/>
      <c r="I601" s="35"/>
      <c r="J601" s="18"/>
      <c r="K601" s="19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2" customHeight="1" x14ac:dyDescent="0.2">
      <c r="A602" s="18"/>
      <c r="B602" s="35"/>
      <c r="C602" s="35"/>
      <c r="D602" s="35"/>
      <c r="E602" s="35"/>
      <c r="F602" s="35"/>
      <c r="G602" s="35"/>
      <c r="H602" s="35"/>
      <c r="I602" s="35"/>
      <c r="J602" s="18"/>
      <c r="K602" s="19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2" customHeight="1" x14ac:dyDescent="0.2">
      <c r="A603" s="18"/>
      <c r="B603" s="35"/>
      <c r="C603" s="35"/>
      <c r="D603" s="35"/>
      <c r="E603" s="35"/>
      <c r="F603" s="35"/>
      <c r="G603" s="35"/>
      <c r="H603" s="35"/>
      <c r="I603" s="35"/>
      <c r="J603" s="18"/>
      <c r="K603" s="19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2" customHeight="1" x14ac:dyDescent="0.2">
      <c r="A604" s="18"/>
      <c r="B604" s="35"/>
      <c r="C604" s="35"/>
      <c r="D604" s="35"/>
      <c r="E604" s="35"/>
      <c r="F604" s="35"/>
      <c r="G604" s="35"/>
      <c r="H604" s="35"/>
      <c r="I604" s="35"/>
      <c r="J604" s="18"/>
      <c r="K604" s="19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2" customHeight="1" x14ac:dyDescent="0.2">
      <c r="A605" s="18"/>
      <c r="B605" s="35"/>
      <c r="C605" s="35"/>
      <c r="D605" s="35"/>
      <c r="E605" s="35"/>
      <c r="F605" s="35"/>
      <c r="G605" s="35"/>
      <c r="H605" s="35"/>
      <c r="I605" s="35"/>
      <c r="J605" s="18"/>
      <c r="K605" s="19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2" customHeight="1" x14ac:dyDescent="0.2">
      <c r="A606" s="18"/>
      <c r="B606" s="35"/>
      <c r="C606" s="35"/>
      <c r="D606" s="35"/>
      <c r="E606" s="35"/>
      <c r="F606" s="35"/>
      <c r="G606" s="35"/>
      <c r="H606" s="35"/>
      <c r="I606" s="35"/>
      <c r="J606" s="18"/>
      <c r="K606" s="19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2" customHeight="1" x14ac:dyDescent="0.2">
      <c r="A607" s="18"/>
      <c r="B607" s="35"/>
      <c r="C607" s="35"/>
      <c r="D607" s="35"/>
      <c r="E607" s="35"/>
      <c r="F607" s="35"/>
      <c r="G607" s="35"/>
      <c r="H607" s="35"/>
      <c r="I607" s="35"/>
      <c r="J607" s="18"/>
      <c r="K607" s="19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2" customHeight="1" x14ac:dyDescent="0.2">
      <c r="A608" s="18"/>
      <c r="B608" s="35"/>
      <c r="C608" s="35"/>
      <c r="D608" s="35"/>
      <c r="E608" s="35"/>
      <c r="F608" s="35"/>
      <c r="G608" s="35"/>
      <c r="H608" s="35"/>
      <c r="I608" s="35"/>
      <c r="J608" s="18"/>
      <c r="K608" s="19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2" customHeight="1" x14ac:dyDescent="0.2">
      <c r="A609" s="18"/>
      <c r="B609" s="35"/>
      <c r="C609" s="35"/>
      <c r="D609" s="35"/>
      <c r="E609" s="35"/>
      <c r="F609" s="35"/>
      <c r="G609" s="35"/>
      <c r="H609" s="35"/>
      <c r="I609" s="35"/>
      <c r="J609" s="18"/>
      <c r="K609" s="19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2" customHeight="1" x14ac:dyDescent="0.2">
      <c r="A610" s="18"/>
      <c r="B610" s="35"/>
      <c r="C610" s="35"/>
      <c r="D610" s="35"/>
      <c r="E610" s="35"/>
      <c r="F610" s="35"/>
      <c r="G610" s="35"/>
      <c r="H610" s="35"/>
      <c r="I610" s="35"/>
      <c r="J610" s="18"/>
      <c r="K610" s="19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2" customHeight="1" x14ac:dyDescent="0.2">
      <c r="A611" s="18"/>
      <c r="B611" s="35"/>
      <c r="C611" s="35"/>
      <c r="D611" s="35"/>
      <c r="E611" s="35"/>
      <c r="F611" s="35"/>
      <c r="G611" s="35"/>
      <c r="H611" s="35"/>
      <c r="I611" s="35"/>
      <c r="J611" s="18"/>
      <c r="K611" s="19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2" customHeight="1" x14ac:dyDescent="0.2">
      <c r="A612" s="18"/>
      <c r="B612" s="35"/>
      <c r="C612" s="35"/>
      <c r="D612" s="35"/>
      <c r="E612" s="35"/>
      <c r="F612" s="35"/>
      <c r="G612" s="35"/>
      <c r="H612" s="35"/>
      <c r="I612" s="35"/>
      <c r="J612" s="18"/>
      <c r="K612" s="19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2" customHeight="1" x14ac:dyDescent="0.2">
      <c r="A613" s="18"/>
      <c r="B613" s="35"/>
      <c r="C613" s="35"/>
      <c r="D613" s="35"/>
      <c r="E613" s="35"/>
      <c r="F613" s="35"/>
      <c r="G613" s="35"/>
      <c r="H613" s="35"/>
      <c r="I613" s="35"/>
      <c r="J613" s="18"/>
      <c r="K613" s="19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2" customHeight="1" x14ac:dyDescent="0.2">
      <c r="A614" s="18"/>
      <c r="B614" s="35"/>
      <c r="C614" s="35"/>
      <c r="D614" s="35"/>
      <c r="E614" s="35"/>
      <c r="F614" s="35"/>
      <c r="G614" s="35"/>
      <c r="H614" s="35"/>
      <c r="I614" s="35"/>
      <c r="J614" s="18"/>
      <c r="K614" s="19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2" customHeight="1" x14ac:dyDescent="0.2">
      <c r="A615" s="18"/>
      <c r="B615" s="35"/>
      <c r="C615" s="35"/>
      <c r="D615" s="35"/>
      <c r="E615" s="35"/>
      <c r="F615" s="35"/>
      <c r="G615" s="35"/>
      <c r="H615" s="35"/>
      <c r="I615" s="35"/>
      <c r="J615" s="18"/>
      <c r="K615" s="19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2" customHeight="1" x14ac:dyDescent="0.2">
      <c r="A616" s="18"/>
      <c r="B616" s="35"/>
      <c r="C616" s="35"/>
      <c r="D616" s="35"/>
      <c r="E616" s="35"/>
      <c r="F616" s="35"/>
      <c r="G616" s="35"/>
      <c r="H616" s="35"/>
      <c r="I616" s="35"/>
      <c r="J616" s="18"/>
      <c r="K616" s="19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2" customHeight="1" x14ac:dyDescent="0.2">
      <c r="A617" s="18"/>
      <c r="B617" s="35"/>
      <c r="C617" s="35"/>
      <c r="D617" s="35"/>
      <c r="E617" s="35"/>
      <c r="F617" s="35"/>
      <c r="G617" s="35"/>
      <c r="H617" s="35"/>
      <c r="I617" s="35"/>
      <c r="J617" s="18"/>
      <c r="K617" s="19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2" customHeight="1" x14ac:dyDescent="0.2">
      <c r="A618" s="18"/>
      <c r="B618" s="35"/>
      <c r="C618" s="35"/>
      <c r="D618" s="35"/>
      <c r="E618" s="35"/>
      <c r="F618" s="35"/>
      <c r="G618" s="35"/>
      <c r="H618" s="35"/>
      <c r="I618" s="35"/>
      <c r="J618" s="18"/>
      <c r="K618" s="19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2" customHeight="1" x14ac:dyDescent="0.2">
      <c r="A619" s="18"/>
      <c r="B619" s="35"/>
      <c r="C619" s="35"/>
      <c r="D619" s="35"/>
      <c r="E619" s="35"/>
      <c r="F619" s="35"/>
      <c r="G619" s="35"/>
      <c r="H619" s="35"/>
      <c r="I619" s="35"/>
      <c r="J619" s="18"/>
      <c r="K619" s="19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2" customHeight="1" x14ac:dyDescent="0.2">
      <c r="A620" s="18"/>
      <c r="B620" s="35"/>
      <c r="C620" s="35"/>
      <c r="D620" s="35"/>
      <c r="E620" s="35"/>
      <c r="F620" s="35"/>
      <c r="G620" s="35"/>
      <c r="H620" s="35"/>
      <c r="I620" s="35"/>
      <c r="J620" s="18"/>
      <c r="K620" s="19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2" customHeight="1" x14ac:dyDescent="0.2">
      <c r="A621" s="18"/>
      <c r="B621" s="35"/>
      <c r="C621" s="35"/>
      <c r="D621" s="35"/>
      <c r="E621" s="35"/>
      <c r="F621" s="35"/>
      <c r="G621" s="35"/>
      <c r="H621" s="35"/>
      <c r="I621" s="35"/>
      <c r="J621" s="18"/>
      <c r="K621" s="19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2" customHeight="1" x14ac:dyDescent="0.2">
      <c r="A622" s="18"/>
      <c r="B622" s="35"/>
      <c r="C622" s="35"/>
      <c r="D622" s="35"/>
      <c r="E622" s="35"/>
      <c r="F622" s="35"/>
      <c r="G622" s="35"/>
      <c r="H622" s="35"/>
      <c r="I622" s="35"/>
      <c r="J622" s="18"/>
      <c r="K622" s="19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2" customHeight="1" x14ac:dyDescent="0.2">
      <c r="A623" s="18"/>
      <c r="B623" s="35"/>
      <c r="C623" s="35"/>
      <c r="D623" s="35"/>
      <c r="E623" s="35"/>
      <c r="F623" s="35"/>
      <c r="G623" s="35"/>
      <c r="H623" s="35"/>
      <c r="I623" s="35"/>
      <c r="J623" s="18"/>
      <c r="K623" s="19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2" customHeight="1" x14ac:dyDescent="0.2">
      <c r="A624" s="18"/>
      <c r="B624" s="35"/>
      <c r="C624" s="35"/>
      <c r="D624" s="35"/>
      <c r="E624" s="35"/>
      <c r="F624" s="35"/>
      <c r="G624" s="35"/>
      <c r="H624" s="35"/>
      <c r="I624" s="35"/>
      <c r="J624" s="18"/>
      <c r="K624" s="19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2" customHeight="1" x14ac:dyDescent="0.2">
      <c r="A625" s="18"/>
      <c r="B625" s="35"/>
      <c r="C625" s="35"/>
      <c r="D625" s="35"/>
      <c r="E625" s="35"/>
      <c r="F625" s="35"/>
      <c r="G625" s="35"/>
      <c r="H625" s="35"/>
      <c r="I625" s="35"/>
      <c r="J625" s="18"/>
      <c r="K625" s="19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2" customHeight="1" x14ac:dyDescent="0.2">
      <c r="A626" s="18"/>
      <c r="B626" s="35"/>
      <c r="C626" s="35"/>
      <c r="D626" s="35"/>
      <c r="E626" s="35"/>
      <c r="F626" s="35"/>
      <c r="G626" s="35"/>
      <c r="H626" s="35"/>
      <c r="I626" s="35"/>
      <c r="J626" s="18"/>
      <c r="K626" s="19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2" customHeight="1" x14ac:dyDescent="0.2">
      <c r="A627" s="18"/>
      <c r="B627" s="35"/>
      <c r="C627" s="35"/>
      <c r="D627" s="35"/>
      <c r="E627" s="35"/>
      <c r="F627" s="35"/>
      <c r="G627" s="35"/>
      <c r="H627" s="35"/>
      <c r="I627" s="35"/>
      <c r="J627" s="18"/>
      <c r="K627" s="19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2" customHeight="1" x14ac:dyDescent="0.2">
      <c r="A628" s="18"/>
      <c r="B628" s="35"/>
      <c r="C628" s="35"/>
      <c r="D628" s="35"/>
      <c r="E628" s="35"/>
      <c r="F628" s="35"/>
      <c r="G628" s="35"/>
      <c r="H628" s="35"/>
      <c r="I628" s="35"/>
      <c r="J628" s="18"/>
      <c r="K628" s="19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2" customHeight="1" x14ac:dyDescent="0.2">
      <c r="A629" s="18"/>
      <c r="B629" s="35"/>
      <c r="C629" s="35"/>
      <c r="D629" s="35"/>
      <c r="E629" s="35"/>
      <c r="F629" s="35"/>
      <c r="G629" s="35"/>
      <c r="H629" s="35"/>
      <c r="I629" s="35"/>
      <c r="J629" s="18"/>
      <c r="K629" s="19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2" customHeight="1" x14ac:dyDescent="0.2">
      <c r="A630" s="18"/>
      <c r="B630" s="35"/>
      <c r="C630" s="35"/>
      <c r="D630" s="35"/>
      <c r="E630" s="35"/>
      <c r="F630" s="35"/>
      <c r="G630" s="35"/>
      <c r="H630" s="35"/>
      <c r="I630" s="35"/>
      <c r="J630" s="18"/>
      <c r="K630" s="19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2" customHeight="1" x14ac:dyDescent="0.2">
      <c r="A631" s="18"/>
      <c r="B631" s="35"/>
      <c r="C631" s="35"/>
      <c r="D631" s="35"/>
      <c r="E631" s="35"/>
      <c r="F631" s="35"/>
      <c r="G631" s="35"/>
      <c r="H631" s="35"/>
      <c r="I631" s="35"/>
      <c r="J631" s="18"/>
      <c r="K631" s="19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2" customHeight="1" x14ac:dyDescent="0.2">
      <c r="A632" s="18"/>
      <c r="B632" s="35"/>
      <c r="C632" s="35"/>
      <c r="D632" s="35"/>
      <c r="E632" s="35"/>
      <c r="F632" s="35"/>
      <c r="G632" s="35"/>
      <c r="H632" s="35"/>
      <c r="I632" s="35"/>
      <c r="J632" s="18"/>
      <c r="K632" s="19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2" customHeight="1" x14ac:dyDescent="0.2">
      <c r="A633" s="18"/>
      <c r="B633" s="35"/>
      <c r="C633" s="35"/>
      <c r="D633" s="35"/>
      <c r="E633" s="35"/>
      <c r="F633" s="35"/>
      <c r="G633" s="35"/>
      <c r="H633" s="35"/>
      <c r="I633" s="35"/>
      <c r="J633" s="18"/>
      <c r="K633" s="19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2" customHeight="1" x14ac:dyDescent="0.2">
      <c r="A634" s="18"/>
      <c r="B634" s="35"/>
      <c r="C634" s="35"/>
      <c r="D634" s="35"/>
      <c r="E634" s="35"/>
      <c r="F634" s="35"/>
      <c r="G634" s="35"/>
      <c r="H634" s="35"/>
      <c r="I634" s="35"/>
      <c r="J634" s="18"/>
      <c r="K634" s="19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2" customHeight="1" x14ac:dyDescent="0.2">
      <c r="A635" s="18"/>
      <c r="B635" s="35"/>
      <c r="C635" s="35"/>
      <c r="D635" s="35"/>
      <c r="E635" s="35"/>
      <c r="F635" s="35"/>
      <c r="G635" s="35"/>
      <c r="H635" s="35"/>
      <c r="I635" s="35"/>
      <c r="J635" s="18"/>
      <c r="K635" s="19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2" customHeight="1" x14ac:dyDescent="0.2">
      <c r="A636" s="18"/>
      <c r="B636" s="35"/>
      <c r="C636" s="35"/>
      <c r="D636" s="35"/>
      <c r="E636" s="35"/>
      <c r="F636" s="35"/>
      <c r="G636" s="35"/>
      <c r="H636" s="35"/>
      <c r="I636" s="35"/>
      <c r="J636" s="18"/>
      <c r="K636" s="19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2" customHeight="1" x14ac:dyDescent="0.2">
      <c r="A637" s="18"/>
      <c r="B637" s="35"/>
      <c r="C637" s="35"/>
      <c r="D637" s="35"/>
      <c r="E637" s="35"/>
      <c r="F637" s="35"/>
      <c r="G637" s="35"/>
      <c r="H637" s="35"/>
      <c r="I637" s="35"/>
      <c r="J637" s="18"/>
      <c r="K637" s="19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2" customHeight="1" x14ac:dyDescent="0.2">
      <c r="A638" s="18"/>
      <c r="B638" s="35"/>
      <c r="C638" s="35"/>
      <c r="D638" s="35"/>
      <c r="E638" s="35"/>
      <c r="F638" s="35"/>
      <c r="G638" s="35"/>
      <c r="H638" s="35"/>
      <c r="I638" s="35"/>
      <c r="J638" s="18"/>
      <c r="K638" s="19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2" customHeight="1" x14ac:dyDescent="0.2">
      <c r="A639" s="18"/>
      <c r="B639" s="35"/>
      <c r="C639" s="35"/>
      <c r="D639" s="35"/>
      <c r="E639" s="35"/>
      <c r="F639" s="35"/>
      <c r="G639" s="35"/>
      <c r="H639" s="35"/>
      <c r="I639" s="35"/>
      <c r="J639" s="18"/>
      <c r="K639" s="19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2" customHeight="1" x14ac:dyDescent="0.2">
      <c r="A640" s="18"/>
      <c r="B640" s="35"/>
      <c r="C640" s="35"/>
      <c r="D640" s="35"/>
      <c r="E640" s="35"/>
      <c r="F640" s="35"/>
      <c r="G640" s="35"/>
      <c r="H640" s="35"/>
      <c r="I640" s="35"/>
      <c r="J640" s="18"/>
      <c r="K640" s="19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2" customHeight="1" x14ac:dyDescent="0.2">
      <c r="A641" s="18"/>
      <c r="B641" s="35"/>
      <c r="C641" s="35"/>
      <c r="D641" s="35"/>
      <c r="E641" s="35"/>
      <c r="F641" s="35"/>
      <c r="G641" s="35"/>
      <c r="H641" s="35"/>
      <c r="I641" s="35"/>
      <c r="J641" s="18"/>
      <c r="K641" s="19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2" customHeight="1" x14ac:dyDescent="0.2">
      <c r="A642" s="18"/>
      <c r="B642" s="35"/>
      <c r="C642" s="35"/>
      <c r="D642" s="35"/>
      <c r="E642" s="35"/>
      <c r="F642" s="35"/>
      <c r="G642" s="35"/>
      <c r="H642" s="35"/>
      <c r="I642" s="35"/>
      <c r="J642" s="18"/>
      <c r="K642" s="19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2" customHeight="1" x14ac:dyDescent="0.2">
      <c r="A643" s="18"/>
      <c r="B643" s="35"/>
      <c r="C643" s="35"/>
      <c r="D643" s="35"/>
      <c r="E643" s="35"/>
      <c r="F643" s="35"/>
      <c r="G643" s="35"/>
      <c r="H643" s="35"/>
      <c r="I643" s="35"/>
      <c r="J643" s="18"/>
      <c r="K643" s="19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2" customHeight="1" x14ac:dyDescent="0.2">
      <c r="A644" s="18"/>
      <c r="B644" s="35"/>
      <c r="C644" s="35"/>
      <c r="D644" s="35"/>
      <c r="E644" s="35"/>
      <c r="F644" s="35"/>
      <c r="G644" s="35"/>
      <c r="H644" s="35"/>
      <c r="I644" s="35"/>
      <c r="J644" s="18"/>
      <c r="K644" s="19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2" customHeight="1" x14ac:dyDescent="0.2">
      <c r="A645" s="18"/>
      <c r="B645" s="35"/>
      <c r="C645" s="35"/>
      <c r="D645" s="35"/>
      <c r="E645" s="35"/>
      <c r="F645" s="35"/>
      <c r="G645" s="35"/>
      <c r="H645" s="35"/>
      <c r="I645" s="35"/>
      <c r="J645" s="18"/>
      <c r="K645" s="19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2" customHeight="1" x14ac:dyDescent="0.2">
      <c r="A646" s="18"/>
      <c r="B646" s="35"/>
      <c r="C646" s="35"/>
      <c r="D646" s="35"/>
      <c r="E646" s="35"/>
      <c r="F646" s="35"/>
      <c r="G646" s="35"/>
      <c r="H646" s="35"/>
      <c r="I646" s="35"/>
      <c r="J646" s="18"/>
      <c r="K646" s="19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2" customHeight="1" x14ac:dyDescent="0.2">
      <c r="A647" s="18"/>
      <c r="B647" s="35"/>
      <c r="C647" s="35"/>
      <c r="D647" s="35"/>
      <c r="E647" s="35"/>
      <c r="F647" s="35"/>
      <c r="G647" s="35"/>
      <c r="H647" s="35"/>
      <c r="I647" s="35"/>
      <c r="J647" s="18"/>
      <c r="K647" s="19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2" customHeight="1" x14ac:dyDescent="0.2">
      <c r="A648" s="18"/>
      <c r="B648" s="35"/>
      <c r="C648" s="35"/>
      <c r="D648" s="35"/>
      <c r="E648" s="35"/>
      <c r="F648" s="35"/>
      <c r="G648" s="35"/>
      <c r="H648" s="35"/>
      <c r="I648" s="35"/>
      <c r="J648" s="18"/>
      <c r="K648" s="19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2" customHeight="1" x14ac:dyDescent="0.2">
      <c r="A649" s="18"/>
      <c r="B649" s="35"/>
      <c r="C649" s="35"/>
      <c r="D649" s="35"/>
      <c r="E649" s="35"/>
      <c r="F649" s="35"/>
      <c r="G649" s="35"/>
      <c r="H649" s="35"/>
      <c r="I649" s="35"/>
      <c r="J649" s="18"/>
      <c r="K649" s="19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2" customHeight="1" x14ac:dyDescent="0.2">
      <c r="A650" s="18"/>
      <c r="B650" s="35"/>
      <c r="C650" s="35"/>
      <c r="D650" s="35"/>
      <c r="E650" s="35"/>
      <c r="F650" s="35"/>
      <c r="G650" s="35"/>
      <c r="H650" s="35"/>
      <c r="I650" s="35"/>
      <c r="J650" s="18"/>
      <c r="K650" s="19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2" customHeight="1" x14ac:dyDescent="0.2">
      <c r="A651" s="18"/>
      <c r="B651" s="35"/>
      <c r="C651" s="35"/>
      <c r="D651" s="35"/>
      <c r="E651" s="35"/>
      <c r="F651" s="35"/>
      <c r="G651" s="35"/>
      <c r="H651" s="35"/>
      <c r="I651" s="35"/>
      <c r="J651" s="18"/>
      <c r="K651" s="19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2" customHeight="1" x14ac:dyDescent="0.2">
      <c r="A652" s="18"/>
      <c r="B652" s="35"/>
      <c r="C652" s="35"/>
      <c r="D652" s="35"/>
      <c r="E652" s="35"/>
      <c r="F652" s="35"/>
      <c r="G652" s="35"/>
      <c r="H652" s="35"/>
      <c r="I652" s="35"/>
      <c r="J652" s="18"/>
      <c r="K652" s="19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2" customHeight="1" x14ac:dyDescent="0.2">
      <c r="A653" s="18"/>
      <c r="B653" s="35"/>
      <c r="C653" s="35"/>
      <c r="D653" s="35"/>
      <c r="E653" s="35"/>
      <c r="F653" s="35"/>
      <c r="G653" s="35"/>
      <c r="H653" s="35"/>
      <c r="I653" s="35"/>
      <c r="J653" s="18"/>
      <c r="K653" s="19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2" customHeight="1" x14ac:dyDescent="0.2">
      <c r="A654" s="18"/>
      <c r="B654" s="35"/>
      <c r="C654" s="35"/>
      <c r="D654" s="35"/>
      <c r="E654" s="35"/>
      <c r="F654" s="35"/>
      <c r="G654" s="35"/>
      <c r="H654" s="35"/>
      <c r="I654" s="35"/>
      <c r="J654" s="18"/>
      <c r="K654" s="19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2" customHeight="1" x14ac:dyDescent="0.2">
      <c r="A655" s="18"/>
      <c r="B655" s="35"/>
      <c r="C655" s="35"/>
      <c r="D655" s="35"/>
      <c r="E655" s="35"/>
      <c r="F655" s="35"/>
      <c r="G655" s="35"/>
      <c r="H655" s="35"/>
      <c r="I655" s="35"/>
      <c r="J655" s="18"/>
      <c r="K655" s="19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2" customHeight="1" x14ac:dyDescent="0.2">
      <c r="A656" s="18"/>
      <c r="B656" s="35"/>
      <c r="C656" s="35"/>
      <c r="D656" s="35"/>
      <c r="E656" s="35"/>
      <c r="F656" s="35"/>
      <c r="G656" s="35"/>
      <c r="H656" s="35"/>
      <c r="I656" s="35"/>
      <c r="J656" s="18"/>
      <c r="K656" s="19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2" customHeight="1" x14ac:dyDescent="0.2">
      <c r="A657" s="18"/>
      <c r="B657" s="35"/>
      <c r="C657" s="35"/>
      <c r="D657" s="35"/>
      <c r="E657" s="35"/>
      <c r="F657" s="35"/>
      <c r="G657" s="35"/>
      <c r="H657" s="35"/>
      <c r="I657" s="35"/>
      <c r="J657" s="18"/>
      <c r="K657" s="19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2" customHeight="1" x14ac:dyDescent="0.2">
      <c r="A658" s="18"/>
      <c r="B658" s="35"/>
      <c r="C658" s="35"/>
      <c r="D658" s="35"/>
      <c r="E658" s="35"/>
      <c r="F658" s="35"/>
      <c r="G658" s="35"/>
      <c r="H658" s="35"/>
      <c r="I658" s="35"/>
      <c r="J658" s="18"/>
      <c r="K658" s="19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2" customHeight="1" x14ac:dyDescent="0.2">
      <c r="A659" s="18"/>
      <c r="B659" s="35"/>
      <c r="C659" s="35"/>
      <c r="D659" s="35"/>
      <c r="E659" s="35"/>
      <c r="F659" s="35"/>
      <c r="G659" s="35"/>
      <c r="H659" s="35"/>
      <c r="I659" s="35"/>
      <c r="J659" s="18"/>
      <c r="K659" s="19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2" customHeight="1" x14ac:dyDescent="0.2">
      <c r="A660" s="18"/>
      <c r="B660" s="35"/>
      <c r="C660" s="35"/>
      <c r="D660" s="35"/>
      <c r="E660" s="35"/>
      <c r="F660" s="35"/>
      <c r="G660" s="35"/>
      <c r="H660" s="35"/>
      <c r="I660" s="35"/>
      <c r="J660" s="18"/>
      <c r="K660" s="19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2" customHeight="1" x14ac:dyDescent="0.2">
      <c r="A661" s="18"/>
      <c r="B661" s="35"/>
      <c r="C661" s="35"/>
      <c r="D661" s="35"/>
      <c r="E661" s="35"/>
      <c r="F661" s="35"/>
      <c r="G661" s="35"/>
      <c r="H661" s="35"/>
      <c r="I661" s="35"/>
      <c r="J661" s="18"/>
      <c r="K661" s="19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2" customHeight="1" x14ac:dyDescent="0.2">
      <c r="A662" s="18"/>
      <c r="B662" s="35"/>
      <c r="C662" s="35"/>
      <c r="D662" s="35"/>
      <c r="E662" s="35"/>
      <c r="F662" s="35"/>
      <c r="G662" s="35"/>
      <c r="H662" s="35"/>
      <c r="I662" s="35"/>
      <c r="J662" s="18"/>
      <c r="K662" s="19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2" customHeight="1" x14ac:dyDescent="0.2">
      <c r="A663" s="18"/>
      <c r="B663" s="35"/>
      <c r="C663" s="35"/>
      <c r="D663" s="35"/>
      <c r="E663" s="35"/>
      <c r="F663" s="35"/>
      <c r="G663" s="35"/>
      <c r="H663" s="35"/>
      <c r="I663" s="35"/>
      <c r="J663" s="18"/>
      <c r="K663" s="19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2" customHeight="1" x14ac:dyDescent="0.2">
      <c r="A664" s="18"/>
      <c r="B664" s="35"/>
      <c r="C664" s="35"/>
      <c r="D664" s="35"/>
      <c r="E664" s="35"/>
      <c r="F664" s="35"/>
      <c r="G664" s="35"/>
      <c r="H664" s="35"/>
      <c r="I664" s="35"/>
      <c r="J664" s="18"/>
      <c r="K664" s="19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2" customHeight="1" x14ac:dyDescent="0.2">
      <c r="A665" s="18"/>
      <c r="B665" s="35"/>
      <c r="C665" s="35"/>
      <c r="D665" s="35"/>
      <c r="E665" s="35"/>
      <c r="F665" s="35"/>
      <c r="G665" s="35"/>
      <c r="H665" s="35"/>
      <c r="I665" s="35"/>
      <c r="J665" s="18"/>
      <c r="K665" s="19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2" customHeight="1" x14ac:dyDescent="0.2">
      <c r="A666" s="18"/>
      <c r="B666" s="35"/>
      <c r="C666" s="35"/>
      <c r="D666" s="35"/>
      <c r="E666" s="35"/>
      <c r="F666" s="35"/>
      <c r="G666" s="35"/>
      <c r="H666" s="35"/>
      <c r="I666" s="35"/>
      <c r="J666" s="18"/>
      <c r="K666" s="19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2" customHeight="1" x14ac:dyDescent="0.2">
      <c r="A667" s="18"/>
      <c r="B667" s="35"/>
      <c r="C667" s="35"/>
      <c r="D667" s="35"/>
      <c r="E667" s="35"/>
      <c r="F667" s="35"/>
      <c r="G667" s="35"/>
      <c r="H667" s="35"/>
      <c r="I667" s="35"/>
      <c r="J667" s="18"/>
      <c r="K667" s="19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2" customHeight="1" x14ac:dyDescent="0.2">
      <c r="A668" s="18"/>
      <c r="B668" s="35"/>
      <c r="C668" s="35"/>
      <c r="D668" s="35"/>
      <c r="E668" s="35"/>
      <c r="F668" s="35"/>
      <c r="G668" s="35"/>
      <c r="H668" s="35"/>
      <c r="I668" s="35"/>
      <c r="J668" s="18"/>
      <c r="K668" s="19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2" customHeight="1" x14ac:dyDescent="0.2">
      <c r="A669" s="18"/>
      <c r="B669" s="35"/>
      <c r="C669" s="35"/>
      <c r="D669" s="35"/>
      <c r="E669" s="35"/>
      <c r="F669" s="35"/>
      <c r="G669" s="35"/>
      <c r="H669" s="35"/>
      <c r="I669" s="35"/>
      <c r="J669" s="18"/>
      <c r="K669" s="19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2" customHeight="1" x14ac:dyDescent="0.2">
      <c r="A670" s="18"/>
      <c r="B670" s="35"/>
      <c r="C670" s="35"/>
      <c r="D670" s="35"/>
      <c r="E670" s="35"/>
      <c r="F670" s="35"/>
      <c r="G670" s="35"/>
      <c r="H670" s="35"/>
      <c r="I670" s="35"/>
      <c r="J670" s="18"/>
      <c r="K670" s="19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2" customHeight="1" x14ac:dyDescent="0.2">
      <c r="A671" s="18"/>
      <c r="B671" s="35"/>
      <c r="C671" s="35"/>
      <c r="D671" s="35"/>
      <c r="E671" s="35"/>
      <c r="F671" s="35"/>
      <c r="G671" s="35"/>
      <c r="H671" s="35"/>
      <c r="I671" s="35"/>
      <c r="J671" s="18"/>
      <c r="K671" s="19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2" customHeight="1" x14ac:dyDescent="0.2">
      <c r="A672" s="18"/>
      <c r="B672" s="35"/>
      <c r="C672" s="35"/>
      <c r="D672" s="35"/>
      <c r="E672" s="35"/>
      <c r="F672" s="35"/>
      <c r="G672" s="35"/>
      <c r="H672" s="35"/>
      <c r="I672" s="35"/>
      <c r="J672" s="18"/>
      <c r="K672" s="19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2" customHeight="1" x14ac:dyDescent="0.2">
      <c r="A673" s="18"/>
      <c r="B673" s="35"/>
      <c r="C673" s="35"/>
      <c r="D673" s="35"/>
      <c r="E673" s="35"/>
      <c r="F673" s="35"/>
      <c r="G673" s="35"/>
      <c r="H673" s="35"/>
      <c r="I673" s="35"/>
      <c r="J673" s="18"/>
      <c r="K673" s="19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2" customHeight="1" x14ac:dyDescent="0.2">
      <c r="A674" s="18"/>
      <c r="B674" s="35"/>
      <c r="C674" s="35"/>
      <c r="D674" s="35"/>
      <c r="E674" s="35"/>
      <c r="F674" s="35"/>
      <c r="G674" s="35"/>
      <c r="H674" s="35"/>
      <c r="I674" s="35"/>
      <c r="J674" s="18"/>
      <c r="K674" s="19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2" customHeight="1" x14ac:dyDescent="0.2">
      <c r="A675" s="18"/>
      <c r="B675" s="35"/>
      <c r="C675" s="35"/>
      <c r="D675" s="35"/>
      <c r="E675" s="35"/>
      <c r="F675" s="35"/>
      <c r="G675" s="35"/>
      <c r="H675" s="35"/>
      <c r="I675" s="35"/>
      <c r="J675" s="18"/>
      <c r="K675" s="19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2" customHeight="1" x14ac:dyDescent="0.2">
      <c r="A676" s="18"/>
      <c r="B676" s="35"/>
      <c r="C676" s="35"/>
      <c r="D676" s="35"/>
      <c r="E676" s="35"/>
      <c r="F676" s="35"/>
      <c r="G676" s="35"/>
      <c r="H676" s="35"/>
      <c r="I676" s="35"/>
      <c r="J676" s="18"/>
      <c r="K676" s="19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2" customHeight="1" x14ac:dyDescent="0.2">
      <c r="A677" s="18"/>
      <c r="B677" s="35"/>
      <c r="C677" s="35"/>
      <c r="D677" s="35"/>
      <c r="E677" s="35"/>
      <c r="F677" s="35"/>
      <c r="G677" s="35"/>
      <c r="H677" s="35"/>
      <c r="I677" s="35"/>
      <c r="J677" s="18"/>
      <c r="K677" s="19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2" customHeight="1" x14ac:dyDescent="0.2">
      <c r="A678" s="18"/>
      <c r="B678" s="35"/>
      <c r="C678" s="35"/>
      <c r="D678" s="35"/>
      <c r="E678" s="35"/>
      <c r="F678" s="35"/>
      <c r="G678" s="35"/>
      <c r="H678" s="35"/>
      <c r="I678" s="35"/>
      <c r="J678" s="18"/>
      <c r="K678" s="19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2" customHeight="1" x14ac:dyDescent="0.2">
      <c r="A679" s="18"/>
      <c r="B679" s="35"/>
      <c r="C679" s="35"/>
      <c r="D679" s="35"/>
      <c r="E679" s="35"/>
      <c r="F679" s="35"/>
      <c r="G679" s="35"/>
      <c r="H679" s="35"/>
      <c r="I679" s="35"/>
      <c r="J679" s="18"/>
      <c r="K679" s="19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2" customHeight="1" x14ac:dyDescent="0.2">
      <c r="A680" s="18"/>
      <c r="B680" s="35"/>
      <c r="C680" s="35"/>
      <c r="D680" s="35"/>
      <c r="E680" s="35"/>
      <c r="F680" s="35"/>
      <c r="G680" s="35"/>
      <c r="H680" s="35"/>
      <c r="I680" s="35"/>
      <c r="J680" s="18"/>
      <c r="K680" s="19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2" customHeight="1" x14ac:dyDescent="0.2">
      <c r="A681" s="18"/>
      <c r="B681" s="35"/>
      <c r="C681" s="35"/>
      <c r="D681" s="35"/>
      <c r="E681" s="35"/>
      <c r="F681" s="35"/>
      <c r="G681" s="35"/>
      <c r="H681" s="35"/>
      <c r="I681" s="35"/>
      <c r="J681" s="18"/>
      <c r="K681" s="19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2" customHeight="1" x14ac:dyDescent="0.2">
      <c r="A682" s="18"/>
      <c r="B682" s="35"/>
      <c r="C682" s="35"/>
      <c r="D682" s="35"/>
      <c r="E682" s="35"/>
      <c r="F682" s="35"/>
      <c r="G682" s="35"/>
      <c r="H682" s="35"/>
      <c r="I682" s="35"/>
      <c r="J682" s="18"/>
      <c r="K682" s="19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2" customHeight="1" x14ac:dyDescent="0.2">
      <c r="A683" s="18"/>
      <c r="B683" s="35"/>
      <c r="C683" s="35"/>
      <c r="D683" s="35"/>
      <c r="E683" s="35"/>
      <c r="F683" s="35"/>
      <c r="G683" s="35"/>
      <c r="H683" s="35"/>
      <c r="I683" s="35"/>
      <c r="J683" s="18"/>
      <c r="K683" s="19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2" customHeight="1" x14ac:dyDescent="0.2">
      <c r="A684" s="18"/>
      <c r="B684" s="35"/>
      <c r="C684" s="35"/>
      <c r="D684" s="35"/>
      <c r="E684" s="35"/>
      <c r="F684" s="35"/>
      <c r="G684" s="35"/>
      <c r="H684" s="35"/>
      <c r="I684" s="35"/>
      <c r="J684" s="18"/>
      <c r="K684" s="19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2" customHeight="1" x14ac:dyDescent="0.2">
      <c r="A685" s="18"/>
      <c r="B685" s="35"/>
      <c r="C685" s="35"/>
      <c r="D685" s="35"/>
      <c r="E685" s="35"/>
      <c r="F685" s="35"/>
      <c r="G685" s="35"/>
      <c r="H685" s="35"/>
      <c r="I685" s="35"/>
      <c r="J685" s="18"/>
      <c r="K685" s="19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2" customHeight="1" x14ac:dyDescent="0.2">
      <c r="A686" s="18"/>
      <c r="B686" s="35"/>
      <c r="C686" s="35"/>
      <c r="D686" s="35"/>
      <c r="E686" s="35"/>
      <c r="F686" s="35"/>
      <c r="G686" s="35"/>
      <c r="H686" s="35"/>
      <c r="I686" s="35"/>
      <c r="J686" s="18"/>
      <c r="K686" s="19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2" customHeight="1" x14ac:dyDescent="0.2">
      <c r="A687" s="18"/>
      <c r="B687" s="35"/>
      <c r="C687" s="35"/>
      <c r="D687" s="35"/>
      <c r="E687" s="35"/>
      <c r="F687" s="35"/>
      <c r="G687" s="35"/>
      <c r="H687" s="35"/>
      <c r="I687" s="35"/>
      <c r="J687" s="18"/>
      <c r="K687" s="19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2" customHeight="1" x14ac:dyDescent="0.2">
      <c r="A688" s="18"/>
      <c r="B688" s="35"/>
      <c r="C688" s="35"/>
      <c r="D688" s="35"/>
      <c r="E688" s="35"/>
      <c r="F688" s="35"/>
      <c r="G688" s="35"/>
      <c r="H688" s="35"/>
      <c r="I688" s="35"/>
      <c r="J688" s="18"/>
      <c r="K688" s="19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2" customHeight="1" x14ac:dyDescent="0.2">
      <c r="A689" s="18"/>
      <c r="B689" s="35"/>
      <c r="C689" s="35"/>
      <c r="D689" s="35"/>
      <c r="E689" s="35"/>
      <c r="F689" s="35"/>
      <c r="G689" s="35"/>
      <c r="H689" s="35"/>
      <c r="I689" s="35"/>
      <c r="J689" s="18"/>
      <c r="K689" s="19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2" customHeight="1" x14ac:dyDescent="0.2">
      <c r="A690" s="18"/>
      <c r="B690" s="35"/>
      <c r="C690" s="35"/>
      <c r="D690" s="35"/>
      <c r="E690" s="35"/>
      <c r="F690" s="35"/>
      <c r="G690" s="35"/>
      <c r="H690" s="35"/>
      <c r="I690" s="35"/>
      <c r="J690" s="18"/>
      <c r="K690" s="19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2" customHeight="1" x14ac:dyDescent="0.2">
      <c r="A691" s="18"/>
      <c r="B691" s="35"/>
      <c r="C691" s="35"/>
      <c r="D691" s="35"/>
      <c r="E691" s="35"/>
      <c r="F691" s="35"/>
      <c r="G691" s="35"/>
      <c r="H691" s="35"/>
      <c r="I691" s="35"/>
      <c r="J691" s="18"/>
      <c r="K691" s="19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2" customHeight="1" x14ac:dyDescent="0.2">
      <c r="A692" s="18"/>
      <c r="B692" s="35"/>
      <c r="C692" s="35"/>
      <c r="D692" s="35"/>
      <c r="E692" s="35"/>
      <c r="F692" s="35"/>
      <c r="G692" s="35"/>
      <c r="H692" s="35"/>
      <c r="I692" s="35"/>
      <c r="J692" s="18"/>
      <c r="K692" s="19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2" customHeight="1" x14ac:dyDescent="0.2">
      <c r="A693" s="18"/>
      <c r="B693" s="35"/>
      <c r="C693" s="35"/>
      <c r="D693" s="35"/>
      <c r="E693" s="35"/>
      <c r="F693" s="35"/>
      <c r="G693" s="35"/>
      <c r="H693" s="35"/>
      <c r="I693" s="35"/>
      <c r="J693" s="18"/>
      <c r="K693" s="19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2" customHeight="1" x14ac:dyDescent="0.2">
      <c r="A694" s="18"/>
      <c r="B694" s="35"/>
      <c r="C694" s="35"/>
      <c r="D694" s="35"/>
      <c r="E694" s="35"/>
      <c r="F694" s="35"/>
      <c r="G694" s="35"/>
      <c r="H694" s="35"/>
      <c r="I694" s="35"/>
      <c r="J694" s="18"/>
      <c r="K694" s="19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2" customHeight="1" x14ac:dyDescent="0.2">
      <c r="A695" s="18"/>
      <c r="B695" s="35"/>
      <c r="C695" s="35"/>
      <c r="D695" s="35"/>
      <c r="E695" s="35"/>
      <c r="F695" s="35"/>
      <c r="G695" s="35"/>
      <c r="H695" s="35"/>
      <c r="I695" s="35"/>
      <c r="J695" s="18"/>
      <c r="K695" s="19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2" customHeight="1" x14ac:dyDescent="0.2">
      <c r="A696" s="18"/>
      <c r="B696" s="35"/>
      <c r="C696" s="35"/>
      <c r="D696" s="35"/>
      <c r="E696" s="35"/>
      <c r="F696" s="35"/>
      <c r="G696" s="35"/>
      <c r="H696" s="35"/>
      <c r="I696" s="35"/>
      <c r="J696" s="18"/>
      <c r="K696" s="19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2" customHeight="1" x14ac:dyDescent="0.2">
      <c r="A697" s="18"/>
      <c r="B697" s="35"/>
      <c r="C697" s="35"/>
      <c r="D697" s="35"/>
      <c r="E697" s="35"/>
      <c r="F697" s="35"/>
      <c r="G697" s="35"/>
      <c r="H697" s="35"/>
      <c r="I697" s="35"/>
      <c r="J697" s="18"/>
      <c r="K697" s="19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2" customHeight="1" x14ac:dyDescent="0.2">
      <c r="A698" s="18"/>
      <c r="B698" s="35"/>
      <c r="C698" s="35"/>
      <c r="D698" s="35"/>
      <c r="E698" s="35"/>
      <c r="F698" s="35"/>
      <c r="G698" s="35"/>
      <c r="H698" s="35"/>
      <c r="I698" s="35"/>
      <c r="J698" s="18"/>
      <c r="K698" s="19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2" customHeight="1" x14ac:dyDescent="0.2">
      <c r="A699" s="18"/>
      <c r="B699" s="35"/>
      <c r="C699" s="35"/>
      <c r="D699" s="35"/>
      <c r="E699" s="35"/>
      <c r="F699" s="35"/>
      <c r="G699" s="35"/>
      <c r="H699" s="35"/>
      <c r="I699" s="35"/>
      <c r="J699" s="18"/>
      <c r="K699" s="19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2" customHeight="1" x14ac:dyDescent="0.2">
      <c r="A700" s="18"/>
      <c r="B700" s="35"/>
      <c r="C700" s="35"/>
      <c r="D700" s="35"/>
      <c r="E700" s="35"/>
      <c r="F700" s="35"/>
      <c r="G700" s="35"/>
      <c r="H700" s="35"/>
      <c r="I700" s="35"/>
      <c r="J700" s="18"/>
      <c r="K700" s="19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2" customHeight="1" x14ac:dyDescent="0.2">
      <c r="A701" s="18"/>
      <c r="B701" s="35"/>
      <c r="C701" s="35"/>
      <c r="D701" s="35"/>
      <c r="E701" s="35"/>
      <c r="F701" s="35"/>
      <c r="G701" s="35"/>
      <c r="H701" s="35"/>
      <c r="I701" s="35"/>
      <c r="J701" s="18"/>
      <c r="K701" s="19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2" customHeight="1" x14ac:dyDescent="0.2">
      <c r="A702" s="18"/>
      <c r="B702" s="35"/>
      <c r="C702" s="35"/>
      <c r="D702" s="35"/>
      <c r="E702" s="35"/>
      <c r="F702" s="35"/>
      <c r="G702" s="35"/>
      <c r="H702" s="35"/>
      <c r="I702" s="35"/>
      <c r="J702" s="18"/>
      <c r="K702" s="19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2" customHeight="1" x14ac:dyDescent="0.2">
      <c r="A703" s="18"/>
      <c r="B703" s="35"/>
      <c r="C703" s="35"/>
      <c r="D703" s="35"/>
      <c r="E703" s="35"/>
      <c r="F703" s="35"/>
      <c r="G703" s="35"/>
      <c r="H703" s="35"/>
      <c r="I703" s="35"/>
      <c r="J703" s="18"/>
      <c r="K703" s="19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2" customHeight="1" x14ac:dyDescent="0.2">
      <c r="A704" s="18"/>
      <c r="B704" s="35"/>
      <c r="C704" s="35"/>
      <c r="D704" s="35"/>
      <c r="E704" s="35"/>
      <c r="F704" s="35"/>
      <c r="G704" s="35"/>
      <c r="H704" s="35"/>
      <c r="I704" s="35"/>
      <c r="J704" s="18"/>
      <c r="K704" s="19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2" customHeight="1" x14ac:dyDescent="0.2">
      <c r="A705" s="18"/>
      <c r="B705" s="35"/>
      <c r="C705" s="35"/>
      <c r="D705" s="35"/>
      <c r="E705" s="35"/>
      <c r="F705" s="35"/>
      <c r="G705" s="35"/>
      <c r="H705" s="35"/>
      <c r="I705" s="35"/>
      <c r="J705" s="18"/>
      <c r="K705" s="19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2" customHeight="1" x14ac:dyDescent="0.2">
      <c r="A706" s="18"/>
      <c r="B706" s="35"/>
      <c r="C706" s="35"/>
      <c r="D706" s="35"/>
      <c r="E706" s="35"/>
      <c r="F706" s="35"/>
      <c r="G706" s="35"/>
      <c r="H706" s="35"/>
      <c r="I706" s="35"/>
      <c r="J706" s="18"/>
      <c r="K706" s="19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2" customHeight="1" x14ac:dyDescent="0.2">
      <c r="A707" s="18"/>
      <c r="B707" s="35"/>
      <c r="C707" s="35"/>
      <c r="D707" s="35"/>
      <c r="E707" s="35"/>
      <c r="F707" s="35"/>
      <c r="G707" s="35"/>
      <c r="H707" s="35"/>
      <c r="I707" s="35"/>
      <c r="J707" s="18"/>
      <c r="K707" s="19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2" customHeight="1" x14ac:dyDescent="0.2">
      <c r="A708" s="18"/>
      <c r="B708" s="35"/>
      <c r="C708" s="35"/>
      <c r="D708" s="35"/>
      <c r="E708" s="35"/>
      <c r="F708" s="35"/>
      <c r="G708" s="35"/>
      <c r="H708" s="35"/>
      <c r="I708" s="35"/>
      <c r="J708" s="18"/>
      <c r="K708" s="19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2" customHeight="1" x14ac:dyDescent="0.2">
      <c r="A709" s="18"/>
      <c r="B709" s="35"/>
      <c r="C709" s="35"/>
      <c r="D709" s="35"/>
      <c r="E709" s="35"/>
      <c r="F709" s="35"/>
      <c r="G709" s="35"/>
      <c r="H709" s="35"/>
      <c r="I709" s="35"/>
      <c r="J709" s="18"/>
      <c r="K709" s="19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2" customHeight="1" x14ac:dyDescent="0.2">
      <c r="A710" s="18"/>
      <c r="B710" s="35"/>
      <c r="C710" s="35"/>
      <c r="D710" s="35"/>
      <c r="E710" s="35"/>
      <c r="F710" s="35"/>
      <c r="G710" s="35"/>
      <c r="H710" s="35"/>
      <c r="I710" s="35"/>
      <c r="J710" s="18"/>
      <c r="K710" s="19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2" customHeight="1" x14ac:dyDescent="0.2">
      <c r="A711" s="18"/>
      <c r="B711" s="35"/>
      <c r="C711" s="35"/>
      <c r="D711" s="35"/>
      <c r="E711" s="35"/>
      <c r="F711" s="35"/>
      <c r="G711" s="35"/>
      <c r="H711" s="35"/>
      <c r="I711" s="35"/>
      <c r="J711" s="18"/>
      <c r="K711" s="19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2" customHeight="1" x14ac:dyDescent="0.2">
      <c r="A712" s="18"/>
      <c r="B712" s="35"/>
      <c r="C712" s="35"/>
      <c r="D712" s="35"/>
      <c r="E712" s="35"/>
      <c r="F712" s="35"/>
      <c r="G712" s="35"/>
      <c r="H712" s="35"/>
      <c r="I712" s="35"/>
      <c r="J712" s="18"/>
      <c r="K712" s="19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2" customHeight="1" x14ac:dyDescent="0.2">
      <c r="A713" s="18"/>
      <c r="B713" s="35"/>
      <c r="C713" s="35"/>
      <c r="D713" s="35"/>
      <c r="E713" s="35"/>
      <c r="F713" s="35"/>
      <c r="G713" s="35"/>
      <c r="H713" s="35"/>
      <c r="I713" s="35"/>
      <c r="J713" s="18"/>
      <c r="K713" s="19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2" customHeight="1" x14ac:dyDescent="0.2">
      <c r="A714" s="18"/>
      <c r="B714" s="35"/>
      <c r="C714" s="35"/>
      <c r="D714" s="35"/>
      <c r="E714" s="35"/>
      <c r="F714" s="35"/>
      <c r="G714" s="35"/>
      <c r="H714" s="35"/>
      <c r="I714" s="35"/>
      <c r="J714" s="18"/>
      <c r="K714" s="19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2" customHeight="1" x14ac:dyDescent="0.2">
      <c r="A715" s="18"/>
      <c r="B715" s="35"/>
      <c r="C715" s="35"/>
      <c r="D715" s="35"/>
      <c r="E715" s="35"/>
      <c r="F715" s="35"/>
      <c r="G715" s="35"/>
      <c r="H715" s="35"/>
      <c r="I715" s="35"/>
      <c r="J715" s="18"/>
      <c r="K715" s="19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2" customHeight="1" x14ac:dyDescent="0.2">
      <c r="A716" s="18"/>
      <c r="B716" s="35"/>
      <c r="C716" s="35"/>
      <c r="D716" s="35"/>
      <c r="E716" s="35"/>
      <c r="F716" s="35"/>
      <c r="G716" s="35"/>
      <c r="H716" s="35"/>
      <c r="I716" s="35"/>
      <c r="J716" s="18"/>
      <c r="K716" s="19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2" customHeight="1" x14ac:dyDescent="0.2">
      <c r="A717" s="18"/>
      <c r="B717" s="35"/>
      <c r="C717" s="35"/>
      <c r="D717" s="35"/>
      <c r="E717" s="35"/>
      <c r="F717" s="35"/>
      <c r="G717" s="35"/>
      <c r="H717" s="35"/>
      <c r="I717" s="35"/>
      <c r="J717" s="18"/>
      <c r="K717" s="19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2" customHeight="1" x14ac:dyDescent="0.2">
      <c r="A718" s="18"/>
      <c r="B718" s="35"/>
      <c r="C718" s="35"/>
      <c r="D718" s="35"/>
      <c r="E718" s="35"/>
      <c r="F718" s="35"/>
      <c r="G718" s="35"/>
      <c r="H718" s="35"/>
      <c r="I718" s="35"/>
      <c r="J718" s="18"/>
      <c r="K718" s="19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2" customHeight="1" x14ac:dyDescent="0.2">
      <c r="A719" s="18"/>
      <c r="B719" s="35"/>
      <c r="C719" s="35"/>
      <c r="D719" s="35"/>
      <c r="E719" s="35"/>
      <c r="F719" s="35"/>
      <c r="G719" s="35"/>
      <c r="H719" s="35"/>
      <c r="I719" s="35"/>
      <c r="J719" s="18"/>
      <c r="K719" s="19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2" customHeight="1" x14ac:dyDescent="0.2">
      <c r="A720" s="18"/>
      <c r="B720" s="35"/>
      <c r="C720" s="35"/>
      <c r="D720" s="35"/>
      <c r="E720" s="35"/>
      <c r="F720" s="35"/>
      <c r="G720" s="35"/>
      <c r="H720" s="35"/>
      <c r="I720" s="35"/>
      <c r="J720" s="18"/>
      <c r="K720" s="19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2" customHeight="1" x14ac:dyDescent="0.2">
      <c r="A721" s="18"/>
      <c r="B721" s="35"/>
      <c r="C721" s="35"/>
      <c r="D721" s="35"/>
      <c r="E721" s="35"/>
      <c r="F721" s="35"/>
      <c r="G721" s="35"/>
      <c r="H721" s="35"/>
      <c r="I721" s="35"/>
      <c r="J721" s="18"/>
      <c r="K721" s="19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2" customHeight="1" x14ac:dyDescent="0.2">
      <c r="A722" s="18"/>
      <c r="B722" s="35"/>
      <c r="C722" s="35"/>
      <c r="D722" s="35"/>
      <c r="E722" s="35"/>
      <c r="F722" s="35"/>
      <c r="G722" s="35"/>
      <c r="H722" s="35"/>
      <c r="I722" s="35"/>
      <c r="J722" s="18"/>
      <c r="K722" s="19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2" customHeight="1" x14ac:dyDescent="0.2">
      <c r="A723" s="18"/>
      <c r="B723" s="35"/>
      <c r="C723" s="35"/>
      <c r="D723" s="35"/>
      <c r="E723" s="35"/>
      <c r="F723" s="35"/>
      <c r="G723" s="35"/>
      <c r="H723" s="35"/>
      <c r="I723" s="35"/>
      <c r="J723" s="18"/>
      <c r="K723" s="19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2" customHeight="1" x14ac:dyDescent="0.2">
      <c r="A724" s="18"/>
      <c r="B724" s="35"/>
      <c r="C724" s="35"/>
      <c r="D724" s="35"/>
      <c r="E724" s="35"/>
      <c r="F724" s="35"/>
      <c r="G724" s="35"/>
      <c r="H724" s="35"/>
      <c r="I724" s="35"/>
      <c r="J724" s="18"/>
      <c r="K724" s="19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2" customHeight="1" x14ac:dyDescent="0.2">
      <c r="A725" s="18"/>
      <c r="B725" s="35"/>
      <c r="C725" s="35"/>
      <c r="D725" s="35"/>
      <c r="E725" s="35"/>
      <c r="F725" s="35"/>
      <c r="G725" s="35"/>
      <c r="H725" s="35"/>
      <c r="I725" s="35"/>
      <c r="J725" s="18"/>
      <c r="K725" s="19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2" customHeight="1" x14ac:dyDescent="0.2">
      <c r="A726" s="18"/>
      <c r="B726" s="35"/>
      <c r="C726" s="35"/>
      <c r="D726" s="35"/>
      <c r="E726" s="35"/>
      <c r="F726" s="35"/>
      <c r="G726" s="35"/>
      <c r="H726" s="35"/>
      <c r="I726" s="35"/>
      <c r="J726" s="18"/>
      <c r="K726" s="19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2" customHeight="1" x14ac:dyDescent="0.2">
      <c r="A727" s="18"/>
      <c r="B727" s="35"/>
      <c r="C727" s="35"/>
      <c r="D727" s="35"/>
      <c r="E727" s="35"/>
      <c r="F727" s="35"/>
      <c r="G727" s="35"/>
      <c r="H727" s="35"/>
      <c r="I727" s="35"/>
      <c r="J727" s="18"/>
      <c r="K727" s="19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2" customHeight="1" x14ac:dyDescent="0.2">
      <c r="A728" s="18"/>
      <c r="B728" s="35"/>
      <c r="C728" s="35"/>
      <c r="D728" s="35"/>
      <c r="E728" s="35"/>
      <c r="F728" s="35"/>
      <c r="G728" s="35"/>
      <c r="H728" s="35"/>
      <c r="I728" s="35"/>
      <c r="J728" s="18"/>
      <c r="K728" s="19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2" customHeight="1" x14ac:dyDescent="0.2">
      <c r="A729" s="18"/>
      <c r="B729" s="35"/>
      <c r="C729" s="35"/>
      <c r="D729" s="35"/>
      <c r="E729" s="35"/>
      <c r="F729" s="35"/>
      <c r="G729" s="35"/>
      <c r="H729" s="35"/>
      <c r="I729" s="35"/>
      <c r="J729" s="18"/>
      <c r="K729" s="19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2" customHeight="1" x14ac:dyDescent="0.2">
      <c r="A730" s="18"/>
      <c r="B730" s="35"/>
      <c r="C730" s="35"/>
      <c r="D730" s="35"/>
      <c r="E730" s="35"/>
      <c r="F730" s="35"/>
      <c r="G730" s="35"/>
      <c r="H730" s="35"/>
      <c r="I730" s="35"/>
      <c r="J730" s="18"/>
      <c r="K730" s="19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2" customHeight="1" x14ac:dyDescent="0.2">
      <c r="A731" s="18"/>
      <c r="B731" s="35"/>
      <c r="C731" s="35"/>
      <c r="D731" s="35"/>
      <c r="E731" s="35"/>
      <c r="F731" s="35"/>
      <c r="G731" s="35"/>
      <c r="H731" s="35"/>
      <c r="I731" s="35"/>
      <c r="J731" s="18"/>
      <c r="K731" s="19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2" customHeight="1" x14ac:dyDescent="0.2">
      <c r="A732" s="18"/>
      <c r="B732" s="35"/>
      <c r="C732" s="35"/>
      <c r="D732" s="35"/>
      <c r="E732" s="35"/>
      <c r="F732" s="35"/>
      <c r="G732" s="35"/>
      <c r="H732" s="35"/>
      <c r="I732" s="35"/>
      <c r="J732" s="18"/>
      <c r="K732" s="19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2" customHeight="1" x14ac:dyDescent="0.2">
      <c r="A733" s="18"/>
      <c r="B733" s="35"/>
      <c r="C733" s="35"/>
      <c r="D733" s="35"/>
      <c r="E733" s="35"/>
      <c r="F733" s="35"/>
      <c r="G733" s="35"/>
      <c r="H733" s="35"/>
      <c r="I733" s="35"/>
      <c r="J733" s="18"/>
      <c r="K733" s="19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2" customHeight="1" x14ac:dyDescent="0.2">
      <c r="A734" s="18"/>
      <c r="B734" s="35"/>
      <c r="C734" s="35"/>
      <c r="D734" s="35"/>
      <c r="E734" s="35"/>
      <c r="F734" s="35"/>
      <c r="G734" s="35"/>
      <c r="H734" s="35"/>
      <c r="I734" s="35"/>
      <c r="J734" s="18"/>
      <c r="K734" s="19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2" customHeight="1" x14ac:dyDescent="0.2">
      <c r="A735" s="18"/>
      <c r="B735" s="35"/>
      <c r="C735" s="35"/>
      <c r="D735" s="35"/>
      <c r="E735" s="35"/>
      <c r="F735" s="35"/>
      <c r="G735" s="35"/>
      <c r="H735" s="35"/>
      <c r="I735" s="35"/>
      <c r="J735" s="18"/>
      <c r="K735" s="19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2" customHeight="1" x14ac:dyDescent="0.2">
      <c r="A736" s="18"/>
      <c r="B736" s="35"/>
      <c r="C736" s="35"/>
      <c r="D736" s="35"/>
      <c r="E736" s="35"/>
      <c r="F736" s="35"/>
      <c r="G736" s="35"/>
      <c r="H736" s="35"/>
      <c r="I736" s="35"/>
      <c r="J736" s="18"/>
      <c r="K736" s="19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2" customHeight="1" x14ac:dyDescent="0.2">
      <c r="A737" s="18"/>
      <c r="B737" s="35"/>
      <c r="C737" s="35"/>
      <c r="D737" s="35"/>
      <c r="E737" s="35"/>
      <c r="F737" s="35"/>
      <c r="G737" s="35"/>
      <c r="H737" s="35"/>
      <c r="I737" s="35"/>
      <c r="J737" s="18"/>
      <c r="K737" s="19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2" customHeight="1" x14ac:dyDescent="0.2">
      <c r="A738" s="18"/>
      <c r="B738" s="35"/>
      <c r="C738" s="35"/>
      <c r="D738" s="35"/>
      <c r="E738" s="35"/>
      <c r="F738" s="35"/>
      <c r="G738" s="35"/>
      <c r="H738" s="35"/>
      <c r="I738" s="35"/>
      <c r="J738" s="18"/>
      <c r="K738" s="19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2" customHeight="1" x14ac:dyDescent="0.2">
      <c r="A739" s="18"/>
      <c r="B739" s="35"/>
      <c r="C739" s="35"/>
      <c r="D739" s="35"/>
      <c r="E739" s="35"/>
      <c r="F739" s="35"/>
      <c r="G739" s="35"/>
      <c r="H739" s="35"/>
      <c r="I739" s="35"/>
      <c r="J739" s="18"/>
      <c r="K739" s="19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2" customHeight="1" x14ac:dyDescent="0.2">
      <c r="A740" s="18"/>
      <c r="B740" s="35"/>
      <c r="C740" s="35"/>
      <c r="D740" s="35"/>
      <c r="E740" s="35"/>
      <c r="F740" s="35"/>
      <c r="G740" s="35"/>
      <c r="H740" s="35"/>
      <c r="I740" s="35"/>
      <c r="J740" s="18"/>
      <c r="K740" s="19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2" customHeight="1" x14ac:dyDescent="0.2">
      <c r="A741" s="18"/>
      <c r="B741" s="35"/>
      <c r="C741" s="35"/>
      <c r="D741" s="35"/>
      <c r="E741" s="35"/>
      <c r="F741" s="35"/>
      <c r="G741" s="35"/>
      <c r="H741" s="35"/>
      <c r="I741" s="35"/>
      <c r="J741" s="18"/>
      <c r="K741" s="19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2" customHeight="1" x14ac:dyDescent="0.2">
      <c r="A742" s="18"/>
      <c r="B742" s="35"/>
      <c r="C742" s="35"/>
      <c r="D742" s="35"/>
      <c r="E742" s="35"/>
      <c r="F742" s="35"/>
      <c r="G742" s="35"/>
      <c r="H742" s="35"/>
      <c r="I742" s="35"/>
      <c r="J742" s="18"/>
      <c r="K742" s="19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2" customHeight="1" x14ac:dyDescent="0.2">
      <c r="A743" s="18"/>
      <c r="B743" s="35"/>
      <c r="C743" s="35"/>
      <c r="D743" s="35"/>
      <c r="E743" s="35"/>
      <c r="F743" s="35"/>
      <c r="G743" s="35"/>
      <c r="H743" s="35"/>
      <c r="I743" s="35"/>
      <c r="J743" s="18"/>
      <c r="K743" s="19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2" customHeight="1" x14ac:dyDescent="0.2">
      <c r="A744" s="18"/>
      <c r="B744" s="35"/>
      <c r="C744" s="35"/>
      <c r="D744" s="35"/>
      <c r="E744" s="35"/>
      <c r="F744" s="35"/>
      <c r="G744" s="35"/>
      <c r="H744" s="35"/>
      <c r="I744" s="35"/>
      <c r="J744" s="18"/>
      <c r="K744" s="19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2" customHeight="1" x14ac:dyDescent="0.2">
      <c r="A745" s="18"/>
      <c r="B745" s="35"/>
      <c r="C745" s="35"/>
      <c r="D745" s="35"/>
      <c r="E745" s="35"/>
      <c r="F745" s="35"/>
      <c r="G745" s="35"/>
      <c r="H745" s="35"/>
      <c r="I745" s="35"/>
      <c r="J745" s="18"/>
      <c r="K745" s="19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2" customHeight="1" x14ac:dyDescent="0.2">
      <c r="A746" s="18"/>
      <c r="B746" s="35"/>
      <c r="C746" s="35"/>
      <c r="D746" s="35"/>
      <c r="E746" s="35"/>
      <c r="F746" s="35"/>
      <c r="G746" s="35"/>
      <c r="H746" s="35"/>
      <c r="I746" s="35"/>
      <c r="J746" s="18"/>
      <c r="K746" s="19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2" customHeight="1" x14ac:dyDescent="0.2">
      <c r="A747" s="18"/>
      <c r="B747" s="35"/>
      <c r="C747" s="35"/>
      <c r="D747" s="35"/>
      <c r="E747" s="35"/>
      <c r="F747" s="35"/>
      <c r="G747" s="35"/>
      <c r="H747" s="35"/>
      <c r="I747" s="35"/>
      <c r="J747" s="18"/>
      <c r="K747" s="19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2" customHeight="1" x14ac:dyDescent="0.2">
      <c r="A748" s="18"/>
      <c r="B748" s="35"/>
      <c r="C748" s="35"/>
      <c r="D748" s="35"/>
      <c r="E748" s="35"/>
      <c r="F748" s="35"/>
      <c r="G748" s="35"/>
      <c r="H748" s="35"/>
      <c r="I748" s="35"/>
      <c r="J748" s="18"/>
      <c r="K748" s="19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2" customHeight="1" x14ac:dyDescent="0.2">
      <c r="A749" s="18"/>
      <c r="B749" s="35"/>
      <c r="C749" s="35"/>
      <c r="D749" s="35"/>
      <c r="E749" s="35"/>
      <c r="F749" s="35"/>
      <c r="G749" s="35"/>
      <c r="H749" s="35"/>
      <c r="I749" s="35"/>
      <c r="J749" s="18"/>
      <c r="K749" s="19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2" customHeight="1" x14ac:dyDescent="0.2">
      <c r="A750" s="18"/>
      <c r="B750" s="35"/>
      <c r="C750" s="35"/>
      <c r="D750" s="35"/>
      <c r="E750" s="35"/>
      <c r="F750" s="35"/>
      <c r="G750" s="35"/>
      <c r="H750" s="35"/>
      <c r="I750" s="35"/>
      <c r="J750" s="18"/>
      <c r="K750" s="19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2" customHeight="1" x14ac:dyDescent="0.2">
      <c r="A751" s="18"/>
      <c r="B751" s="35"/>
      <c r="C751" s="35"/>
      <c r="D751" s="35"/>
      <c r="E751" s="35"/>
      <c r="F751" s="35"/>
      <c r="G751" s="35"/>
      <c r="H751" s="35"/>
      <c r="I751" s="35"/>
      <c r="J751" s="18"/>
      <c r="K751" s="19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2" customHeight="1" x14ac:dyDescent="0.2">
      <c r="A752" s="18"/>
      <c r="B752" s="35"/>
      <c r="C752" s="35"/>
      <c r="D752" s="35"/>
      <c r="E752" s="35"/>
      <c r="F752" s="35"/>
      <c r="G752" s="35"/>
      <c r="H752" s="35"/>
      <c r="I752" s="35"/>
      <c r="J752" s="18"/>
      <c r="K752" s="19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2" customHeight="1" x14ac:dyDescent="0.2">
      <c r="A753" s="18"/>
      <c r="B753" s="35"/>
      <c r="C753" s="35"/>
      <c r="D753" s="35"/>
      <c r="E753" s="35"/>
      <c r="F753" s="35"/>
      <c r="G753" s="35"/>
      <c r="H753" s="35"/>
      <c r="I753" s="35"/>
      <c r="J753" s="18"/>
      <c r="K753" s="19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2" customHeight="1" x14ac:dyDescent="0.2">
      <c r="A754" s="18"/>
      <c r="B754" s="35"/>
      <c r="C754" s="35"/>
      <c r="D754" s="35"/>
      <c r="E754" s="35"/>
      <c r="F754" s="35"/>
      <c r="G754" s="35"/>
      <c r="H754" s="35"/>
      <c r="I754" s="35"/>
      <c r="J754" s="18"/>
      <c r="K754" s="19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2" customHeight="1" x14ac:dyDescent="0.2">
      <c r="A755" s="18"/>
      <c r="B755" s="35"/>
      <c r="C755" s="35"/>
      <c r="D755" s="35"/>
      <c r="E755" s="35"/>
      <c r="F755" s="35"/>
      <c r="G755" s="35"/>
      <c r="H755" s="35"/>
      <c r="I755" s="35"/>
      <c r="J755" s="18"/>
      <c r="K755" s="19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2" customHeight="1" x14ac:dyDescent="0.2">
      <c r="A756" s="18"/>
      <c r="B756" s="35"/>
      <c r="C756" s="35"/>
      <c r="D756" s="35"/>
      <c r="E756" s="35"/>
      <c r="F756" s="35"/>
      <c r="G756" s="35"/>
      <c r="H756" s="35"/>
      <c r="I756" s="35"/>
      <c r="J756" s="18"/>
      <c r="K756" s="19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2" customHeight="1" x14ac:dyDescent="0.2">
      <c r="A757" s="18"/>
      <c r="B757" s="35"/>
      <c r="C757" s="35"/>
      <c r="D757" s="35"/>
      <c r="E757" s="35"/>
      <c r="F757" s="35"/>
      <c r="G757" s="35"/>
      <c r="H757" s="35"/>
      <c r="I757" s="35"/>
      <c r="J757" s="18"/>
      <c r="K757" s="19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2" customHeight="1" x14ac:dyDescent="0.2">
      <c r="A758" s="18"/>
      <c r="B758" s="35"/>
      <c r="C758" s="35"/>
      <c r="D758" s="35"/>
      <c r="E758" s="35"/>
      <c r="F758" s="35"/>
      <c r="G758" s="35"/>
      <c r="H758" s="35"/>
      <c r="I758" s="35"/>
      <c r="J758" s="18"/>
      <c r="K758" s="19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2" customHeight="1" x14ac:dyDescent="0.2">
      <c r="A759" s="18"/>
      <c r="B759" s="35"/>
      <c r="C759" s="35"/>
      <c r="D759" s="35"/>
      <c r="E759" s="35"/>
      <c r="F759" s="35"/>
      <c r="G759" s="35"/>
      <c r="H759" s="35"/>
      <c r="I759" s="35"/>
      <c r="J759" s="18"/>
      <c r="K759" s="19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2" customHeight="1" x14ac:dyDescent="0.2">
      <c r="A760" s="18"/>
      <c r="B760" s="35"/>
      <c r="C760" s="35"/>
      <c r="D760" s="35"/>
      <c r="E760" s="35"/>
      <c r="F760" s="35"/>
      <c r="G760" s="35"/>
      <c r="H760" s="35"/>
      <c r="I760" s="35"/>
      <c r="J760" s="18"/>
      <c r="K760" s="19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2" customHeight="1" x14ac:dyDescent="0.2">
      <c r="A761" s="18"/>
      <c r="B761" s="35"/>
      <c r="C761" s="35"/>
      <c r="D761" s="35"/>
      <c r="E761" s="35"/>
      <c r="F761" s="35"/>
      <c r="G761" s="35"/>
      <c r="H761" s="35"/>
      <c r="I761" s="35"/>
      <c r="J761" s="18"/>
      <c r="K761" s="19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2" customHeight="1" x14ac:dyDescent="0.2">
      <c r="A762" s="18"/>
      <c r="B762" s="35"/>
      <c r="C762" s="35"/>
      <c r="D762" s="35"/>
      <c r="E762" s="35"/>
      <c r="F762" s="35"/>
      <c r="G762" s="35"/>
      <c r="H762" s="35"/>
      <c r="I762" s="35"/>
      <c r="J762" s="18"/>
      <c r="K762" s="19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2" customHeight="1" x14ac:dyDescent="0.2">
      <c r="A763" s="18"/>
      <c r="B763" s="35"/>
      <c r="C763" s="35"/>
      <c r="D763" s="35"/>
      <c r="E763" s="35"/>
      <c r="F763" s="35"/>
      <c r="G763" s="35"/>
      <c r="H763" s="35"/>
      <c r="I763" s="35"/>
      <c r="J763" s="18"/>
      <c r="K763" s="19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2" customHeight="1" x14ac:dyDescent="0.2">
      <c r="A764" s="18"/>
      <c r="B764" s="35"/>
      <c r="C764" s="35"/>
      <c r="D764" s="35"/>
      <c r="E764" s="35"/>
      <c r="F764" s="35"/>
      <c r="G764" s="35"/>
      <c r="H764" s="35"/>
      <c r="I764" s="35"/>
      <c r="J764" s="18"/>
      <c r="K764" s="19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2" customHeight="1" x14ac:dyDescent="0.2">
      <c r="A765" s="18"/>
      <c r="B765" s="35"/>
      <c r="C765" s="35"/>
      <c r="D765" s="35"/>
      <c r="E765" s="35"/>
      <c r="F765" s="35"/>
      <c r="G765" s="35"/>
      <c r="H765" s="35"/>
      <c r="I765" s="35"/>
      <c r="J765" s="18"/>
      <c r="K765" s="19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2" customHeight="1" x14ac:dyDescent="0.2">
      <c r="A766" s="18"/>
      <c r="B766" s="35"/>
      <c r="C766" s="35"/>
      <c r="D766" s="35"/>
      <c r="E766" s="35"/>
      <c r="F766" s="35"/>
      <c r="G766" s="35"/>
      <c r="H766" s="35"/>
      <c r="I766" s="35"/>
      <c r="J766" s="18"/>
      <c r="K766" s="19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2" customHeight="1" x14ac:dyDescent="0.2">
      <c r="A767" s="18"/>
      <c r="B767" s="35"/>
      <c r="C767" s="35"/>
      <c r="D767" s="35"/>
      <c r="E767" s="35"/>
      <c r="F767" s="35"/>
      <c r="G767" s="35"/>
      <c r="H767" s="35"/>
      <c r="I767" s="35"/>
      <c r="J767" s="18"/>
      <c r="K767" s="19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2" customHeight="1" x14ac:dyDescent="0.2">
      <c r="A768" s="18"/>
      <c r="B768" s="35"/>
      <c r="C768" s="35"/>
      <c r="D768" s="35"/>
      <c r="E768" s="35"/>
      <c r="F768" s="35"/>
      <c r="G768" s="35"/>
      <c r="H768" s="35"/>
      <c r="I768" s="35"/>
      <c r="J768" s="18"/>
      <c r="K768" s="19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2" customHeight="1" x14ac:dyDescent="0.2">
      <c r="A769" s="18"/>
      <c r="B769" s="35"/>
      <c r="C769" s="35"/>
      <c r="D769" s="35"/>
      <c r="E769" s="35"/>
      <c r="F769" s="35"/>
      <c r="G769" s="35"/>
      <c r="H769" s="35"/>
      <c r="I769" s="35"/>
      <c r="J769" s="18"/>
      <c r="K769" s="19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2" customHeight="1" x14ac:dyDescent="0.2">
      <c r="A770" s="18"/>
      <c r="B770" s="35"/>
      <c r="C770" s="35"/>
      <c r="D770" s="35"/>
      <c r="E770" s="35"/>
      <c r="F770" s="35"/>
      <c r="G770" s="35"/>
      <c r="H770" s="35"/>
      <c r="I770" s="35"/>
      <c r="J770" s="18"/>
      <c r="K770" s="19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2" customHeight="1" x14ac:dyDescent="0.2">
      <c r="A771" s="18"/>
      <c r="B771" s="35"/>
      <c r="C771" s="35"/>
      <c r="D771" s="35"/>
      <c r="E771" s="35"/>
      <c r="F771" s="35"/>
      <c r="G771" s="35"/>
      <c r="H771" s="35"/>
      <c r="I771" s="35"/>
      <c r="J771" s="18"/>
      <c r="K771" s="19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2" customHeight="1" x14ac:dyDescent="0.2">
      <c r="A772" s="18"/>
      <c r="B772" s="35"/>
      <c r="C772" s="35"/>
      <c r="D772" s="35"/>
      <c r="E772" s="35"/>
      <c r="F772" s="35"/>
      <c r="G772" s="35"/>
      <c r="H772" s="35"/>
      <c r="I772" s="35"/>
      <c r="J772" s="18"/>
      <c r="K772" s="19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2" customHeight="1" x14ac:dyDescent="0.2">
      <c r="A773" s="18"/>
      <c r="B773" s="35"/>
      <c r="C773" s="35"/>
      <c r="D773" s="35"/>
      <c r="E773" s="35"/>
      <c r="F773" s="35"/>
      <c r="G773" s="35"/>
      <c r="H773" s="35"/>
      <c r="I773" s="35"/>
      <c r="J773" s="18"/>
      <c r="K773" s="19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2" customHeight="1" x14ac:dyDescent="0.2">
      <c r="A774" s="18"/>
      <c r="B774" s="35"/>
      <c r="C774" s="35"/>
      <c r="D774" s="35"/>
      <c r="E774" s="35"/>
      <c r="F774" s="35"/>
      <c r="G774" s="35"/>
      <c r="H774" s="35"/>
      <c r="I774" s="35"/>
      <c r="J774" s="18"/>
      <c r="K774" s="19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2" customHeight="1" x14ac:dyDescent="0.2">
      <c r="A775" s="18"/>
      <c r="B775" s="35"/>
      <c r="C775" s="35"/>
      <c r="D775" s="35"/>
      <c r="E775" s="35"/>
      <c r="F775" s="35"/>
      <c r="G775" s="35"/>
      <c r="H775" s="35"/>
      <c r="I775" s="35"/>
      <c r="J775" s="18"/>
      <c r="K775" s="19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2" customHeight="1" x14ac:dyDescent="0.2">
      <c r="A776" s="18"/>
      <c r="B776" s="35"/>
      <c r="C776" s="35"/>
      <c r="D776" s="35"/>
      <c r="E776" s="35"/>
      <c r="F776" s="35"/>
      <c r="G776" s="35"/>
      <c r="H776" s="35"/>
      <c r="I776" s="35"/>
      <c r="J776" s="18"/>
      <c r="K776" s="19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2" customHeight="1" x14ac:dyDescent="0.2">
      <c r="A777" s="18"/>
      <c r="B777" s="35"/>
      <c r="C777" s="35"/>
      <c r="D777" s="35"/>
      <c r="E777" s="35"/>
      <c r="F777" s="35"/>
      <c r="G777" s="35"/>
      <c r="H777" s="35"/>
      <c r="I777" s="35"/>
      <c r="J777" s="18"/>
      <c r="K777" s="19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2" customHeight="1" x14ac:dyDescent="0.2">
      <c r="A778" s="18"/>
      <c r="B778" s="35"/>
      <c r="C778" s="35"/>
      <c r="D778" s="35"/>
      <c r="E778" s="35"/>
      <c r="F778" s="35"/>
      <c r="G778" s="35"/>
      <c r="H778" s="35"/>
      <c r="I778" s="35"/>
      <c r="J778" s="18"/>
      <c r="K778" s="19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2" customHeight="1" x14ac:dyDescent="0.2">
      <c r="A779" s="18"/>
      <c r="B779" s="35"/>
      <c r="C779" s="35"/>
      <c r="D779" s="35"/>
      <c r="E779" s="35"/>
      <c r="F779" s="35"/>
      <c r="G779" s="35"/>
      <c r="H779" s="35"/>
      <c r="I779" s="35"/>
      <c r="J779" s="18"/>
      <c r="K779" s="19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2" customHeight="1" x14ac:dyDescent="0.2">
      <c r="A780" s="18"/>
      <c r="B780" s="35"/>
      <c r="C780" s="35"/>
      <c r="D780" s="35"/>
      <c r="E780" s="35"/>
      <c r="F780" s="35"/>
      <c r="G780" s="35"/>
      <c r="H780" s="35"/>
      <c r="I780" s="35"/>
      <c r="J780" s="18"/>
      <c r="K780" s="19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2" customHeight="1" x14ac:dyDescent="0.2">
      <c r="A781" s="18"/>
      <c r="B781" s="35"/>
      <c r="C781" s="35"/>
      <c r="D781" s="35"/>
      <c r="E781" s="35"/>
      <c r="F781" s="35"/>
      <c r="G781" s="35"/>
      <c r="H781" s="35"/>
      <c r="I781" s="35"/>
      <c r="J781" s="18"/>
      <c r="K781" s="19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2" customHeight="1" x14ac:dyDescent="0.2">
      <c r="A782" s="18"/>
      <c r="B782" s="35"/>
      <c r="C782" s="35"/>
      <c r="D782" s="35"/>
      <c r="E782" s="35"/>
      <c r="F782" s="35"/>
      <c r="G782" s="35"/>
      <c r="H782" s="35"/>
      <c r="I782" s="35"/>
      <c r="J782" s="18"/>
      <c r="K782" s="19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2" customHeight="1" x14ac:dyDescent="0.2">
      <c r="A783" s="18"/>
      <c r="B783" s="35"/>
      <c r="C783" s="35"/>
      <c r="D783" s="35"/>
      <c r="E783" s="35"/>
      <c r="F783" s="35"/>
      <c r="G783" s="35"/>
      <c r="H783" s="35"/>
      <c r="I783" s="35"/>
      <c r="J783" s="18"/>
      <c r="K783" s="19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2" customHeight="1" x14ac:dyDescent="0.2">
      <c r="A784" s="18"/>
      <c r="B784" s="35"/>
      <c r="C784" s="35"/>
      <c r="D784" s="35"/>
      <c r="E784" s="35"/>
      <c r="F784" s="35"/>
      <c r="G784" s="35"/>
      <c r="H784" s="35"/>
      <c r="I784" s="35"/>
      <c r="J784" s="18"/>
      <c r="K784" s="19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2" customHeight="1" x14ac:dyDescent="0.2">
      <c r="A785" s="18"/>
      <c r="B785" s="35"/>
      <c r="C785" s="35"/>
      <c r="D785" s="35"/>
      <c r="E785" s="35"/>
      <c r="F785" s="35"/>
      <c r="G785" s="35"/>
      <c r="H785" s="35"/>
      <c r="I785" s="35"/>
      <c r="J785" s="18"/>
      <c r="K785" s="19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2" customHeight="1" x14ac:dyDescent="0.2">
      <c r="A786" s="18"/>
      <c r="B786" s="35"/>
      <c r="C786" s="35"/>
      <c r="D786" s="35"/>
      <c r="E786" s="35"/>
      <c r="F786" s="35"/>
      <c r="G786" s="35"/>
      <c r="H786" s="35"/>
      <c r="I786" s="35"/>
      <c r="J786" s="18"/>
      <c r="K786" s="19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2" customHeight="1" x14ac:dyDescent="0.2">
      <c r="A787" s="18"/>
      <c r="B787" s="35"/>
      <c r="C787" s="35"/>
      <c r="D787" s="35"/>
      <c r="E787" s="35"/>
      <c r="F787" s="35"/>
      <c r="G787" s="35"/>
      <c r="H787" s="35"/>
      <c r="I787" s="35"/>
      <c r="J787" s="18"/>
      <c r="K787" s="19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2" customHeight="1" x14ac:dyDescent="0.2">
      <c r="A788" s="18"/>
      <c r="B788" s="35"/>
      <c r="C788" s="35"/>
      <c r="D788" s="35"/>
      <c r="E788" s="35"/>
      <c r="F788" s="35"/>
      <c r="G788" s="35"/>
      <c r="H788" s="35"/>
      <c r="I788" s="35"/>
      <c r="J788" s="18"/>
      <c r="K788" s="19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2" customHeight="1" x14ac:dyDescent="0.2">
      <c r="A789" s="18"/>
      <c r="B789" s="35"/>
      <c r="C789" s="35"/>
      <c r="D789" s="35"/>
      <c r="E789" s="35"/>
      <c r="F789" s="35"/>
      <c r="G789" s="35"/>
      <c r="H789" s="35"/>
      <c r="I789" s="35"/>
      <c r="J789" s="18"/>
      <c r="K789" s="19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2" customHeight="1" x14ac:dyDescent="0.2">
      <c r="A790" s="18"/>
      <c r="B790" s="35"/>
      <c r="C790" s="35"/>
      <c r="D790" s="35"/>
      <c r="E790" s="35"/>
      <c r="F790" s="35"/>
      <c r="G790" s="35"/>
      <c r="H790" s="35"/>
      <c r="I790" s="35"/>
      <c r="J790" s="18"/>
      <c r="K790" s="19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2" customHeight="1" x14ac:dyDescent="0.2">
      <c r="A791" s="18"/>
      <c r="B791" s="35"/>
      <c r="C791" s="35"/>
      <c r="D791" s="35"/>
      <c r="E791" s="35"/>
      <c r="F791" s="35"/>
      <c r="G791" s="35"/>
      <c r="H791" s="35"/>
      <c r="I791" s="35"/>
      <c r="J791" s="18"/>
      <c r="K791" s="19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2" customHeight="1" x14ac:dyDescent="0.2">
      <c r="A792" s="18"/>
      <c r="B792" s="35"/>
      <c r="C792" s="35"/>
      <c r="D792" s="35"/>
      <c r="E792" s="35"/>
      <c r="F792" s="35"/>
      <c r="G792" s="35"/>
      <c r="H792" s="35"/>
      <c r="I792" s="35"/>
      <c r="J792" s="18"/>
      <c r="K792" s="19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2" customHeight="1" x14ac:dyDescent="0.2">
      <c r="A793" s="18"/>
      <c r="B793" s="35"/>
      <c r="C793" s="35"/>
      <c r="D793" s="35"/>
      <c r="E793" s="35"/>
      <c r="F793" s="35"/>
      <c r="G793" s="35"/>
      <c r="H793" s="35"/>
      <c r="I793" s="35"/>
      <c r="J793" s="18"/>
      <c r="K793" s="19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2" customHeight="1" x14ac:dyDescent="0.2">
      <c r="A794" s="18"/>
      <c r="B794" s="35"/>
      <c r="C794" s="35"/>
      <c r="D794" s="35"/>
      <c r="E794" s="35"/>
      <c r="F794" s="35"/>
      <c r="G794" s="35"/>
      <c r="H794" s="35"/>
      <c r="I794" s="35"/>
      <c r="J794" s="18"/>
      <c r="K794" s="19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2" customHeight="1" x14ac:dyDescent="0.2">
      <c r="A795" s="18"/>
      <c r="B795" s="35"/>
      <c r="C795" s="35"/>
      <c r="D795" s="35"/>
      <c r="E795" s="35"/>
      <c r="F795" s="35"/>
      <c r="G795" s="35"/>
      <c r="H795" s="35"/>
      <c r="I795" s="35"/>
      <c r="J795" s="18"/>
      <c r="K795" s="19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2" customHeight="1" x14ac:dyDescent="0.2">
      <c r="A796" s="18"/>
      <c r="B796" s="35"/>
      <c r="C796" s="35"/>
      <c r="D796" s="35"/>
      <c r="E796" s="35"/>
      <c r="F796" s="35"/>
      <c r="G796" s="35"/>
      <c r="H796" s="35"/>
      <c r="I796" s="35"/>
      <c r="J796" s="18"/>
      <c r="K796" s="19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2" customHeight="1" x14ac:dyDescent="0.2">
      <c r="A797" s="18"/>
      <c r="B797" s="35"/>
      <c r="C797" s="35"/>
      <c r="D797" s="35"/>
      <c r="E797" s="35"/>
      <c r="F797" s="35"/>
      <c r="G797" s="35"/>
      <c r="H797" s="35"/>
      <c r="I797" s="35"/>
      <c r="J797" s="18"/>
      <c r="K797" s="19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2" customHeight="1" x14ac:dyDescent="0.2">
      <c r="A798" s="18"/>
      <c r="B798" s="35"/>
      <c r="C798" s="35"/>
      <c r="D798" s="35"/>
      <c r="E798" s="35"/>
      <c r="F798" s="35"/>
      <c r="G798" s="35"/>
      <c r="H798" s="35"/>
      <c r="I798" s="35"/>
      <c r="J798" s="18"/>
      <c r="K798" s="19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2" customHeight="1" x14ac:dyDescent="0.2">
      <c r="A799" s="18"/>
      <c r="B799" s="35"/>
      <c r="C799" s="35"/>
      <c r="D799" s="35"/>
      <c r="E799" s="35"/>
      <c r="F799" s="35"/>
      <c r="G799" s="35"/>
      <c r="H799" s="35"/>
      <c r="I799" s="35"/>
      <c r="J799" s="18"/>
      <c r="K799" s="19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2" customHeight="1" x14ac:dyDescent="0.2">
      <c r="A800" s="18"/>
      <c r="B800" s="35"/>
      <c r="C800" s="35"/>
      <c r="D800" s="35"/>
      <c r="E800" s="35"/>
      <c r="F800" s="35"/>
      <c r="G800" s="35"/>
      <c r="H800" s="35"/>
      <c r="I800" s="35"/>
      <c r="J800" s="18"/>
      <c r="K800" s="19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2" customHeight="1" x14ac:dyDescent="0.2">
      <c r="A801" s="18"/>
      <c r="B801" s="35"/>
      <c r="C801" s="35"/>
      <c r="D801" s="35"/>
      <c r="E801" s="35"/>
      <c r="F801" s="35"/>
      <c r="G801" s="35"/>
      <c r="H801" s="35"/>
      <c r="I801" s="35"/>
      <c r="J801" s="18"/>
      <c r="K801" s="19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2" customHeight="1" x14ac:dyDescent="0.2">
      <c r="A802" s="18"/>
      <c r="B802" s="35"/>
      <c r="C802" s="35"/>
      <c r="D802" s="35"/>
      <c r="E802" s="35"/>
      <c r="F802" s="35"/>
      <c r="G802" s="35"/>
      <c r="H802" s="35"/>
      <c r="I802" s="35"/>
      <c r="J802" s="18"/>
      <c r="K802" s="19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2" customHeight="1" x14ac:dyDescent="0.2">
      <c r="A803" s="18"/>
      <c r="B803" s="35"/>
      <c r="C803" s="35"/>
      <c r="D803" s="35"/>
      <c r="E803" s="35"/>
      <c r="F803" s="35"/>
      <c r="G803" s="35"/>
      <c r="H803" s="35"/>
      <c r="I803" s="35"/>
      <c r="J803" s="18"/>
      <c r="K803" s="19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2" customHeight="1" x14ac:dyDescent="0.2">
      <c r="A804" s="18"/>
      <c r="B804" s="35"/>
      <c r="C804" s="35"/>
      <c r="D804" s="35"/>
      <c r="E804" s="35"/>
      <c r="F804" s="35"/>
      <c r="G804" s="35"/>
      <c r="H804" s="35"/>
      <c r="I804" s="35"/>
      <c r="J804" s="18"/>
      <c r="K804" s="19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2" customHeight="1" x14ac:dyDescent="0.2">
      <c r="A805" s="18"/>
      <c r="B805" s="35"/>
      <c r="C805" s="35"/>
      <c r="D805" s="35"/>
      <c r="E805" s="35"/>
      <c r="F805" s="35"/>
      <c r="G805" s="35"/>
      <c r="H805" s="35"/>
      <c r="I805" s="35"/>
      <c r="J805" s="18"/>
      <c r="K805" s="19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2" customHeight="1" x14ac:dyDescent="0.2">
      <c r="A806" s="18"/>
      <c r="B806" s="35"/>
      <c r="C806" s="35"/>
      <c r="D806" s="35"/>
      <c r="E806" s="35"/>
      <c r="F806" s="35"/>
      <c r="G806" s="35"/>
      <c r="H806" s="35"/>
      <c r="I806" s="35"/>
      <c r="J806" s="18"/>
      <c r="K806" s="19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2" customHeight="1" x14ac:dyDescent="0.2">
      <c r="A807" s="18"/>
      <c r="B807" s="35"/>
      <c r="C807" s="35"/>
      <c r="D807" s="35"/>
      <c r="E807" s="35"/>
      <c r="F807" s="35"/>
      <c r="G807" s="35"/>
      <c r="H807" s="35"/>
      <c r="I807" s="35"/>
      <c r="J807" s="18"/>
      <c r="K807" s="19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2" customHeight="1" x14ac:dyDescent="0.2">
      <c r="A808" s="18"/>
      <c r="B808" s="35"/>
      <c r="C808" s="35"/>
      <c r="D808" s="35"/>
      <c r="E808" s="35"/>
      <c r="F808" s="35"/>
      <c r="G808" s="35"/>
      <c r="H808" s="35"/>
      <c r="I808" s="35"/>
      <c r="J808" s="18"/>
      <c r="K808" s="19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2" customHeight="1" x14ac:dyDescent="0.2">
      <c r="A809" s="18"/>
      <c r="B809" s="35"/>
      <c r="C809" s="35"/>
      <c r="D809" s="35"/>
      <c r="E809" s="35"/>
      <c r="F809" s="35"/>
      <c r="G809" s="35"/>
      <c r="H809" s="35"/>
      <c r="I809" s="35"/>
      <c r="J809" s="18"/>
      <c r="K809" s="19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2" customHeight="1" x14ac:dyDescent="0.2">
      <c r="A810" s="18"/>
      <c r="B810" s="35"/>
      <c r="C810" s="35"/>
      <c r="D810" s="35"/>
      <c r="E810" s="35"/>
      <c r="F810" s="35"/>
      <c r="G810" s="35"/>
      <c r="H810" s="35"/>
      <c r="I810" s="35"/>
      <c r="J810" s="18"/>
      <c r="K810" s="19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2" customHeight="1" x14ac:dyDescent="0.2">
      <c r="A811" s="18"/>
      <c r="B811" s="35"/>
      <c r="C811" s="35"/>
      <c r="D811" s="35"/>
      <c r="E811" s="35"/>
      <c r="F811" s="35"/>
      <c r="G811" s="35"/>
      <c r="H811" s="35"/>
      <c r="I811" s="35"/>
      <c r="J811" s="18"/>
      <c r="K811" s="19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2" customHeight="1" x14ac:dyDescent="0.2">
      <c r="A812" s="18"/>
      <c r="B812" s="35"/>
      <c r="C812" s="35"/>
      <c r="D812" s="35"/>
      <c r="E812" s="35"/>
      <c r="F812" s="35"/>
      <c r="G812" s="35"/>
      <c r="H812" s="35"/>
      <c r="I812" s="35"/>
      <c r="J812" s="18"/>
      <c r="K812" s="19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2" customHeight="1" x14ac:dyDescent="0.2">
      <c r="A813" s="18"/>
      <c r="B813" s="35"/>
      <c r="C813" s="35"/>
      <c r="D813" s="35"/>
      <c r="E813" s="35"/>
      <c r="F813" s="35"/>
      <c r="G813" s="35"/>
      <c r="H813" s="35"/>
      <c r="I813" s="35"/>
      <c r="J813" s="18"/>
      <c r="K813" s="19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2" customHeight="1" x14ac:dyDescent="0.2">
      <c r="A814" s="18"/>
      <c r="B814" s="35"/>
      <c r="C814" s="35"/>
      <c r="D814" s="35"/>
      <c r="E814" s="35"/>
      <c r="F814" s="35"/>
      <c r="G814" s="35"/>
      <c r="H814" s="35"/>
      <c r="I814" s="35"/>
      <c r="J814" s="18"/>
      <c r="K814" s="19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2" customHeight="1" x14ac:dyDescent="0.2">
      <c r="A815" s="18"/>
      <c r="B815" s="35"/>
      <c r="C815" s="35"/>
      <c r="D815" s="35"/>
      <c r="E815" s="35"/>
      <c r="F815" s="35"/>
      <c r="G815" s="35"/>
      <c r="H815" s="35"/>
      <c r="I815" s="35"/>
      <c r="J815" s="18"/>
      <c r="K815" s="19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2" customHeight="1" x14ac:dyDescent="0.2">
      <c r="A816" s="18"/>
      <c r="B816" s="35"/>
      <c r="C816" s="35"/>
      <c r="D816" s="35"/>
      <c r="E816" s="35"/>
      <c r="F816" s="35"/>
      <c r="G816" s="35"/>
      <c r="H816" s="35"/>
      <c r="I816" s="35"/>
      <c r="J816" s="18"/>
      <c r="K816" s="19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2" customHeight="1" x14ac:dyDescent="0.2">
      <c r="A817" s="18"/>
      <c r="B817" s="35"/>
      <c r="C817" s="35"/>
      <c r="D817" s="35"/>
      <c r="E817" s="35"/>
      <c r="F817" s="35"/>
      <c r="G817" s="35"/>
      <c r="H817" s="35"/>
      <c r="I817" s="35"/>
      <c r="J817" s="18"/>
      <c r="K817" s="19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2" customHeight="1" x14ac:dyDescent="0.2">
      <c r="A818" s="18"/>
      <c r="B818" s="35"/>
      <c r="C818" s="35"/>
      <c r="D818" s="35"/>
      <c r="E818" s="35"/>
      <c r="F818" s="35"/>
      <c r="G818" s="35"/>
      <c r="H818" s="35"/>
      <c r="I818" s="35"/>
      <c r="J818" s="18"/>
      <c r="K818" s="19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2" customHeight="1" x14ac:dyDescent="0.2">
      <c r="A819" s="18"/>
      <c r="B819" s="35"/>
      <c r="C819" s="35"/>
      <c r="D819" s="35"/>
      <c r="E819" s="35"/>
      <c r="F819" s="35"/>
      <c r="G819" s="35"/>
      <c r="H819" s="35"/>
      <c r="I819" s="35"/>
      <c r="J819" s="18"/>
      <c r="K819" s="19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2" customHeight="1" x14ac:dyDescent="0.2">
      <c r="A820" s="18"/>
      <c r="B820" s="35"/>
      <c r="C820" s="35"/>
      <c r="D820" s="35"/>
      <c r="E820" s="35"/>
      <c r="F820" s="35"/>
      <c r="G820" s="35"/>
      <c r="H820" s="35"/>
      <c r="I820" s="35"/>
      <c r="J820" s="18"/>
      <c r="K820" s="19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2" customHeight="1" x14ac:dyDescent="0.2">
      <c r="A821" s="18"/>
      <c r="B821" s="35"/>
      <c r="C821" s="35"/>
      <c r="D821" s="35"/>
      <c r="E821" s="35"/>
      <c r="F821" s="35"/>
      <c r="G821" s="35"/>
      <c r="H821" s="35"/>
      <c r="I821" s="35"/>
      <c r="J821" s="18"/>
      <c r="K821" s="19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2" customHeight="1" x14ac:dyDescent="0.2">
      <c r="A822" s="18"/>
      <c r="B822" s="35"/>
      <c r="C822" s="35"/>
      <c r="D822" s="35"/>
      <c r="E822" s="35"/>
      <c r="F822" s="35"/>
      <c r="G822" s="35"/>
      <c r="H822" s="35"/>
      <c r="I822" s="35"/>
      <c r="J822" s="18"/>
      <c r="K822" s="19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2" customHeight="1" x14ac:dyDescent="0.2">
      <c r="A823" s="18"/>
      <c r="B823" s="35"/>
      <c r="C823" s="35"/>
      <c r="D823" s="35"/>
      <c r="E823" s="35"/>
      <c r="F823" s="35"/>
      <c r="G823" s="35"/>
      <c r="H823" s="35"/>
      <c r="I823" s="35"/>
      <c r="J823" s="18"/>
      <c r="K823" s="19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2" customHeight="1" x14ac:dyDescent="0.2">
      <c r="A824" s="18"/>
      <c r="B824" s="35"/>
      <c r="C824" s="35"/>
      <c r="D824" s="35"/>
      <c r="E824" s="35"/>
      <c r="F824" s="35"/>
      <c r="G824" s="35"/>
      <c r="H824" s="35"/>
      <c r="I824" s="35"/>
      <c r="J824" s="18"/>
      <c r="K824" s="19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2" customHeight="1" x14ac:dyDescent="0.2">
      <c r="A825" s="18"/>
      <c r="B825" s="35"/>
      <c r="C825" s="35"/>
      <c r="D825" s="35"/>
      <c r="E825" s="35"/>
      <c r="F825" s="35"/>
      <c r="G825" s="35"/>
      <c r="H825" s="35"/>
      <c r="I825" s="35"/>
      <c r="J825" s="18"/>
      <c r="K825" s="19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2" customHeight="1" x14ac:dyDescent="0.2">
      <c r="A826" s="18"/>
      <c r="B826" s="35"/>
      <c r="C826" s="35"/>
      <c r="D826" s="35"/>
      <c r="E826" s="35"/>
      <c r="F826" s="35"/>
      <c r="G826" s="35"/>
      <c r="H826" s="35"/>
      <c r="I826" s="35"/>
      <c r="J826" s="18"/>
      <c r="K826" s="19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2" customHeight="1" x14ac:dyDescent="0.2">
      <c r="A827" s="18"/>
      <c r="B827" s="35"/>
      <c r="C827" s="35"/>
      <c r="D827" s="35"/>
      <c r="E827" s="35"/>
      <c r="F827" s="35"/>
      <c r="G827" s="35"/>
      <c r="H827" s="35"/>
      <c r="I827" s="35"/>
      <c r="J827" s="18"/>
      <c r="K827" s="19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2" customHeight="1" x14ac:dyDescent="0.2">
      <c r="A828" s="18"/>
      <c r="B828" s="35"/>
      <c r="C828" s="35"/>
      <c r="D828" s="35"/>
      <c r="E828" s="35"/>
      <c r="F828" s="35"/>
      <c r="G828" s="35"/>
      <c r="H828" s="35"/>
      <c r="I828" s="35"/>
      <c r="J828" s="18"/>
      <c r="K828" s="19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2" customHeight="1" x14ac:dyDescent="0.2">
      <c r="A829" s="18"/>
      <c r="B829" s="35"/>
      <c r="C829" s="35"/>
      <c r="D829" s="35"/>
      <c r="E829" s="35"/>
      <c r="F829" s="35"/>
      <c r="G829" s="35"/>
      <c r="H829" s="35"/>
      <c r="I829" s="35"/>
      <c r="J829" s="18"/>
      <c r="K829" s="19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2" customHeight="1" x14ac:dyDescent="0.2">
      <c r="A830" s="18"/>
      <c r="B830" s="35"/>
      <c r="C830" s="35"/>
      <c r="D830" s="35"/>
      <c r="E830" s="35"/>
      <c r="F830" s="35"/>
      <c r="G830" s="35"/>
      <c r="H830" s="35"/>
      <c r="I830" s="35"/>
      <c r="J830" s="18"/>
      <c r="K830" s="19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2" customHeight="1" x14ac:dyDescent="0.2">
      <c r="A831" s="18"/>
      <c r="B831" s="35"/>
      <c r="C831" s="35"/>
      <c r="D831" s="35"/>
      <c r="E831" s="35"/>
      <c r="F831" s="35"/>
      <c r="G831" s="35"/>
      <c r="H831" s="35"/>
      <c r="I831" s="35"/>
      <c r="J831" s="18"/>
      <c r="K831" s="19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2" customHeight="1" x14ac:dyDescent="0.2">
      <c r="A832" s="18"/>
      <c r="B832" s="35"/>
      <c r="C832" s="35"/>
      <c r="D832" s="35"/>
      <c r="E832" s="35"/>
      <c r="F832" s="35"/>
      <c r="G832" s="35"/>
      <c r="H832" s="35"/>
      <c r="I832" s="35"/>
      <c r="J832" s="18"/>
      <c r="K832" s="19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2" customHeight="1" x14ac:dyDescent="0.2">
      <c r="A833" s="18"/>
      <c r="B833" s="35"/>
      <c r="C833" s="35"/>
      <c r="D833" s="35"/>
      <c r="E833" s="35"/>
      <c r="F833" s="35"/>
      <c r="G833" s="35"/>
      <c r="H833" s="35"/>
      <c r="I833" s="35"/>
      <c r="J833" s="18"/>
      <c r="K833" s="19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2" customHeight="1" x14ac:dyDescent="0.2">
      <c r="A834" s="18"/>
      <c r="B834" s="35"/>
      <c r="C834" s="35"/>
      <c r="D834" s="35"/>
      <c r="E834" s="35"/>
      <c r="F834" s="35"/>
      <c r="G834" s="35"/>
      <c r="H834" s="35"/>
      <c r="I834" s="35"/>
      <c r="J834" s="18"/>
      <c r="K834" s="19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2" customHeight="1" x14ac:dyDescent="0.2">
      <c r="A835" s="18"/>
      <c r="B835" s="35"/>
      <c r="C835" s="35"/>
      <c r="D835" s="35"/>
      <c r="E835" s="35"/>
      <c r="F835" s="35"/>
      <c r="G835" s="35"/>
      <c r="H835" s="35"/>
      <c r="I835" s="35"/>
      <c r="J835" s="18"/>
      <c r="K835" s="19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2" customHeight="1" x14ac:dyDescent="0.2">
      <c r="A836" s="18"/>
      <c r="B836" s="35"/>
      <c r="C836" s="35"/>
      <c r="D836" s="35"/>
      <c r="E836" s="35"/>
      <c r="F836" s="35"/>
      <c r="G836" s="35"/>
      <c r="H836" s="35"/>
      <c r="I836" s="35"/>
      <c r="J836" s="18"/>
      <c r="K836" s="19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2" customHeight="1" x14ac:dyDescent="0.2">
      <c r="A837" s="18"/>
      <c r="B837" s="35"/>
      <c r="C837" s="35"/>
      <c r="D837" s="35"/>
      <c r="E837" s="35"/>
      <c r="F837" s="35"/>
      <c r="G837" s="35"/>
      <c r="H837" s="35"/>
      <c r="I837" s="35"/>
      <c r="J837" s="18"/>
      <c r="K837" s="19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2" customHeight="1" x14ac:dyDescent="0.2">
      <c r="A838" s="18"/>
      <c r="B838" s="35"/>
      <c r="C838" s="35"/>
      <c r="D838" s="35"/>
      <c r="E838" s="35"/>
      <c r="F838" s="35"/>
      <c r="G838" s="35"/>
      <c r="H838" s="35"/>
      <c r="I838" s="35"/>
      <c r="J838" s="18"/>
      <c r="K838" s="19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2" customHeight="1" x14ac:dyDescent="0.2">
      <c r="A839" s="18"/>
      <c r="B839" s="35"/>
      <c r="C839" s="35"/>
      <c r="D839" s="35"/>
      <c r="E839" s="35"/>
      <c r="F839" s="35"/>
      <c r="G839" s="35"/>
      <c r="H839" s="35"/>
      <c r="I839" s="35"/>
      <c r="J839" s="18"/>
      <c r="K839" s="19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2" customHeight="1" x14ac:dyDescent="0.2">
      <c r="A840" s="18"/>
      <c r="B840" s="35"/>
      <c r="C840" s="35"/>
      <c r="D840" s="35"/>
      <c r="E840" s="35"/>
      <c r="F840" s="35"/>
      <c r="G840" s="35"/>
      <c r="H840" s="35"/>
      <c r="I840" s="35"/>
      <c r="J840" s="18"/>
      <c r="K840" s="19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2" customHeight="1" x14ac:dyDescent="0.2">
      <c r="A841" s="18"/>
      <c r="B841" s="35"/>
      <c r="C841" s="35"/>
      <c r="D841" s="35"/>
      <c r="E841" s="35"/>
      <c r="F841" s="35"/>
      <c r="G841" s="35"/>
      <c r="H841" s="35"/>
      <c r="I841" s="35"/>
      <c r="J841" s="18"/>
      <c r="K841" s="19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2" customHeight="1" x14ac:dyDescent="0.2">
      <c r="A842" s="18"/>
      <c r="B842" s="35"/>
      <c r="C842" s="35"/>
      <c r="D842" s="35"/>
      <c r="E842" s="35"/>
      <c r="F842" s="35"/>
      <c r="G842" s="35"/>
      <c r="H842" s="35"/>
      <c r="I842" s="35"/>
      <c r="J842" s="18"/>
      <c r="K842" s="19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2" customHeight="1" x14ac:dyDescent="0.2">
      <c r="A843" s="18"/>
      <c r="B843" s="35"/>
      <c r="C843" s="35"/>
      <c r="D843" s="35"/>
      <c r="E843" s="35"/>
      <c r="F843" s="35"/>
      <c r="G843" s="35"/>
      <c r="H843" s="35"/>
      <c r="I843" s="35"/>
      <c r="J843" s="18"/>
      <c r="K843" s="19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2" customHeight="1" x14ac:dyDescent="0.2">
      <c r="A844" s="18"/>
      <c r="B844" s="35"/>
      <c r="C844" s="35"/>
      <c r="D844" s="35"/>
      <c r="E844" s="35"/>
      <c r="F844" s="35"/>
      <c r="G844" s="35"/>
      <c r="H844" s="35"/>
      <c r="I844" s="35"/>
      <c r="J844" s="18"/>
      <c r="K844" s="19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2" customHeight="1" x14ac:dyDescent="0.2">
      <c r="A845" s="18"/>
      <c r="B845" s="35"/>
      <c r="C845" s="35"/>
      <c r="D845" s="35"/>
      <c r="E845" s="35"/>
      <c r="F845" s="35"/>
      <c r="G845" s="35"/>
      <c r="H845" s="35"/>
      <c r="I845" s="35"/>
      <c r="J845" s="18"/>
      <c r="K845" s="19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2" customHeight="1" x14ac:dyDescent="0.2">
      <c r="A846" s="18"/>
      <c r="B846" s="35"/>
      <c r="C846" s="35"/>
      <c r="D846" s="35"/>
      <c r="E846" s="35"/>
      <c r="F846" s="35"/>
      <c r="G846" s="35"/>
      <c r="H846" s="35"/>
      <c r="I846" s="35"/>
      <c r="J846" s="18"/>
      <c r="K846" s="19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2" customHeight="1" x14ac:dyDescent="0.2">
      <c r="A847" s="18"/>
      <c r="B847" s="35"/>
      <c r="C847" s="35"/>
      <c r="D847" s="35"/>
      <c r="E847" s="35"/>
      <c r="F847" s="35"/>
      <c r="G847" s="35"/>
      <c r="H847" s="35"/>
      <c r="I847" s="35"/>
      <c r="J847" s="18"/>
      <c r="K847" s="19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2" customHeight="1" x14ac:dyDescent="0.2">
      <c r="A848" s="18"/>
      <c r="B848" s="35"/>
      <c r="C848" s="35"/>
      <c r="D848" s="35"/>
      <c r="E848" s="35"/>
      <c r="F848" s="35"/>
      <c r="G848" s="35"/>
      <c r="H848" s="35"/>
      <c r="I848" s="35"/>
      <c r="J848" s="18"/>
      <c r="K848" s="19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2" customHeight="1" x14ac:dyDescent="0.2">
      <c r="A849" s="18"/>
      <c r="B849" s="35"/>
      <c r="C849" s="35"/>
      <c r="D849" s="35"/>
      <c r="E849" s="35"/>
      <c r="F849" s="35"/>
      <c r="G849" s="35"/>
      <c r="H849" s="35"/>
      <c r="I849" s="35"/>
      <c r="J849" s="18"/>
      <c r="K849" s="19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2" customHeight="1" x14ac:dyDescent="0.2">
      <c r="A850" s="18"/>
      <c r="B850" s="35"/>
      <c r="C850" s="35"/>
      <c r="D850" s="35"/>
      <c r="E850" s="35"/>
      <c r="F850" s="35"/>
      <c r="G850" s="35"/>
      <c r="H850" s="35"/>
      <c r="I850" s="35"/>
      <c r="J850" s="18"/>
      <c r="K850" s="19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2" customHeight="1" x14ac:dyDescent="0.2">
      <c r="A851" s="18"/>
      <c r="B851" s="35"/>
      <c r="C851" s="35"/>
      <c r="D851" s="35"/>
      <c r="E851" s="35"/>
      <c r="F851" s="35"/>
      <c r="G851" s="35"/>
      <c r="H851" s="35"/>
      <c r="I851" s="35"/>
      <c r="J851" s="18"/>
      <c r="K851" s="19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2" customHeight="1" x14ac:dyDescent="0.2">
      <c r="A852" s="18"/>
      <c r="B852" s="35"/>
      <c r="C852" s="35"/>
      <c r="D852" s="35"/>
      <c r="E852" s="35"/>
      <c r="F852" s="35"/>
      <c r="G852" s="35"/>
      <c r="H852" s="35"/>
      <c r="I852" s="35"/>
      <c r="J852" s="18"/>
      <c r="K852" s="19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2" customHeight="1" x14ac:dyDescent="0.2">
      <c r="A853" s="18"/>
      <c r="B853" s="35"/>
      <c r="C853" s="35"/>
      <c r="D853" s="35"/>
      <c r="E853" s="35"/>
      <c r="F853" s="35"/>
      <c r="G853" s="35"/>
      <c r="H853" s="35"/>
      <c r="I853" s="35"/>
      <c r="J853" s="18"/>
      <c r="K853" s="19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2" customHeight="1" x14ac:dyDescent="0.2">
      <c r="A854" s="18"/>
      <c r="B854" s="35"/>
      <c r="C854" s="35"/>
      <c r="D854" s="35"/>
      <c r="E854" s="35"/>
      <c r="F854" s="35"/>
      <c r="G854" s="35"/>
      <c r="H854" s="35"/>
      <c r="I854" s="35"/>
      <c r="J854" s="18"/>
      <c r="K854" s="19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2" customHeight="1" x14ac:dyDescent="0.2">
      <c r="A855" s="18"/>
      <c r="B855" s="35"/>
      <c r="C855" s="35"/>
      <c r="D855" s="35"/>
      <c r="E855" s="35"/>
      <c r="F855" s="35"/>
      <c r="G855" s="35"/>
      <c r="H855" s="35"/>
      <c r="I855" s="35"/>
      <c r="J855" s="18"/>
      <c r="K855" s="19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2" customHeight="1" x14ac:dyDescent="0.2">
      <c r="A856" s="18"/>
      <c r="B856" s="35"/>
      <c r="C856" s="35"/>
      <c r="D856" s="35"/>
      <c r="E856" s="35"/>
      <c r="F856" s="35"/>
      <c r="G856" s="35"/>
      <c r="H856" s="35"/>
      <c r="I856" s="35"/>
      <c r="J856" s="18"/>
      <c r="K856" s="19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2" customHeight="1" x14ac:dyDescent="0.2">
      <c r="A857" s="18"/>
      <c r="B857" s="35"/>
      <c r="C857" s="35"/>
      <c r="D857" s="35"/>
      <c r="E857" s="35"/>
      <c r="F857" s="35"/>
      <c r="G857" s="35"/>
      <c r="H857" s="35"/>
      <c r="I857" s="35"/>
      <c r="J857" s="18"/>
      <c r="K857" s="19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2" customHeight="1" x14ac:dyDescent="0.2">
      <c r="A858" s="18"/>
      <c r="B858" s="35"/>
      <c r="C858" s="35"/>
      <c r="D858" s="35"/>
      <c r="E858" s="35"/>
      <c r="F858" s="35"/>
      <c r="G858" s="35"/>
      <c r="H858" s="35"/>
      <c r="I858" s="35"/>
      <c r="J858" s="18"/>
      <c r="K858" s="19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2" customHeight="1" x14ac:dyDescent="0.2">
      <c r="A859" s="18"/>
      <c r="B859" s="35"/>
      <c r="C859" s="35"/>
      <c r="D859" s="35"/>
      <c r="E859" s="35"/>
      <c r="F859" s="35"/>
      <c r="G859" s="35"/>
      <c r="H859" s="35"/>
      <c r="I859" s="35"/>
      <c r="J859" s="18"/>
      <c r="K859" s="19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2" customHeight="1" x14ac:dyDescent="0.2">
      <c r="A860" s="18"/>
      <c r="B860" s="35"/>
      <c r="C860" s="35"/>
      <c r="D860" s="35"/>
      <c r="E860" s="35"/>
      <c r="F860" s="35"/>
      <c r="G860" s="35"/>
      <c r="H860" s="35"/>
      <c r="I860" s="35"/>
      <c r="J860" s="18"/>
      <c r="K860" s="19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2" customHeight="1" x14ac:dyDescent="0.2">
      <c r="A861" s="18"/>
      <c r="B861" s="35"/>
      <c r="C861" s="35"/>
      <c r="D861" s="35"/>
      <c r="E861" s="35"/>
      <c r="F861" s="35"/>
      <c r="G861" s="35"/>
      <c r="H861" s="35"/>
      <c r="I861" s="35"/>
      <c r="J861" s="18"/>
      <c r="K861" s="19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2" customHeight="1" x14ac:dyDescent="0.2">
      <c r="A862" s="18"/>
      <c r="B862" s="35"/>
      <c r="C862" s="35"/>
      <c r="D862" s="35"/>
      <c r="E862" s="35"/>
      <c r="F862" s="35"/>
      <c r="G862" s="35"/>
      <c r="H862" s="35"/>
      <c r="I862" s="35"/>
      <c r="J862" s="18"/>
      <c r="K862" s="19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2" customHeight="1" x14ac:dyDescent="0.2">
      <c r="A863" s="18"/>
      <c r="B863" s="35"/>
      <c r="C863" s="35"/>
      <c r="D863" s="35"/>
      <c r="E863" s="35"/>
      <c r="F863" s="35"/>
      <c r="G863" s="35"/>
      <c r="H863" s="35"/>
      <c r="I863" s="35"/>
      <c r="J863" s="18"/>
      <c r="K863" s="19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2" customHeight="1" x14ac:dyDescent="0.2">
      <c r="A864" s="18"/>
      <c r="B864" s="35"/>
      <c r="C864" s="35"/>
      <c r="D864" s="35"/>
      <c r="E864" s="35"/>
      <c r="F864" s="35"/>
      <c r="G864" s="35"/>
      <c r="H864" s="35"/>
      <c r="I864" s="35"/>
      <c r="J864" s="18"/>
      <c r="K864" s="19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2" customHeight="1" x14ac:dyDescent="0.2">
      <c r="A865" s="18"/>
      <c r="B865" s="35"/>
      <c r="C865" s="35"/>
      <c r="D865" s="35"/>
      <c r="E865" s="35"/>
      <c r="F865" s="35"/>
      <c r="G865" s="35"/>
      <c r="H865" s="35"/>
      <c r="I865" s="35"/>
      <c r="J865" s="18"/>
      <c r="K865" s="19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2" customHeight="1" x14ac:dyDescent="0.2">
      <c r="A866" s="18"/>
      <c r="B866" s="35"/>
      <c r="C866" s="35"/>
      <c r="D866" s="35"/>
      <c r="E866" s="35"/>
      <c r="F866" s="35"/>
      <c r="G866" s="35"/>
      <c r="H866" s="35"/>
      <c r="I866" s="35"/>
      <c r="J866" s="18"/>
      <c r="K866" s="19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2" customHeight="1" x14ac:dyDescent="0.2">
      <c r="A867" s="18"/>
      <c r="B867" s="35"/>
      <c r="C867" s="35"/>
      <c r="D867" s="35"/>
      <c r="E867" s="35"/>
      <c r="F867" s="35"/>
      <c r="G867" s="35"/>
      <c r="H867" s="35"/>
      <c r="I867" s="35"/>
      <c r="J867" s="18"/>
      <c r="K867" s="19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2" customHeight="1" x14ac:dyDescent="0.2">
      <c r="A868" s="18"/>
      <c r="B868" s="35"/>
      <c r="C868" s="35"/>
      <c r="D868" s="35"/>
      <c r="E868" s="35"/>
      <c r="F868" s="35"/>
      <c r="G868" s="35"/>
      <c r="H868" s="35"/>
      <c r="I868" s="35"/>
      <c r="J868" s="18"/>
      <c r="K868" s="19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2" customHeight="1" x14ac:dyDescent="0.2">
      <c r="A869" s="18"/>
      <c r="B869" s="35"/>
      <c r="C869" s="35"/>
      <c r="D869" s="35"/>
      <c r="E869" s="35"/>
      <c r="F869" s="35"/>
      <c r="G869" s="35"/>
      <c r="H869" s="35"/>
      <c r="I869" s="35"/>
      <c r="J869" s="18"/>
      <c r="K869" s="19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2" customHeight="1" x14ac:dyDescent="0.2">
      <c r="A870" s="18"/>
      <c r="B870" s="35"/>
      <c r="C870" s="35"/>
      <c r="D870" s="35"/>
      <c r="E870" s="35"/>
      <c r="F870" s="35"/>
      <c r="G870" s="35"/>
      <c r="H870" s="35"/>
      <c r="I870" s="35"/>
      <c r="J870" s="18"/>
      <c r="K870" s="19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2" customHeight="1" x14ac:dyDescent="0.2">
      <c r="A871" s="18"/>
      <c r="B871" s="35"/>
      <c r="C871" s="35"/>
      <c r="D871" s="35"/>
      <c r="E871" s="35"/>
      <c r="F871" s="35"/>
      <c r="G871" s="35"/>
      <c r="H871" s="35"/>
      <c r="I871" s="35"/>
      <c r="J871" s="18"/>
      <c r="K871" s="19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2" customHeight="1" x14ac:dyDescent="0.2">
      <c r="A872" s="18"/>
      <c r="B872" s="35"/>
      <c r="C872" s="35"/>
      <c r="D872" s="35"/>
      <c r="E872" s="35"/>
      <c r="F872" s="35"/>
      <c r="G872" s="35"/>
      <c r="H872" s="35"/>
      <c r="I872" s="35"/>
      <c r="J872" s="18"/>
      <c r="K872" s="19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2" customHeight="1" x14ac:dyDescent="0.2">
      <c r="A873" s="18"/>
      <c r="B873" s="35"/>
      <c r="C873" s="35"/>
      <c r="D873" s="35"/>
      <c r="E873" s="35"/>
      <c r="F873" s="35"/>
      <c r="G873" s="35"/>
      <c r="H873" s="35"/>
      <c r="I873" s="35"/>
      <c r="J873" s="18"/>
      <c r="K873" s="19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2" customHeight="1" x14ac:dyDescent="0.2">
      <c r="A874" s="18"/>
      <c r="B874" s="35"/>
      <c r="C874" s="35"/>
      <c r="D874" s="35"/>
      <c r="E874" s="35"/>
      <c r="F874" s="35"/>
      <c r="G874" s="35"/>
      <c r="H874" s="35"/>
      <c r="I874" s="35"/>
      <c r="J874" s="18"/>
      <c r="K874" s="19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2" customHeight="1" x14ac:dyDescent="0.2">
      <c r="A875" s="18"/>
      <c r="B875" s="35"/>
      <c r="C875" s="35"/>
      <c r="D875" s="35"/>
      <c r="E875" s="35"/>
      <c r="F875" s="35"/>
      <c r="G875" s="35"/>
      <c r="H875" s="35"/>
      <c r="I875" s="35"/>
      <c r="J875" s="18"/>
      <c r="K875" s="19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2" customHeight="1" x14ac:dyDescent="0.2">
      <c r="A876" s="18"/>
      <c r="B876" s="35"/>
      <c r="C876" s="35"/>
      <c r="D876" s="35"/>
      <c r="E876" s="35"/>
      <c r="F876" s="35"/>
      <c r="G876" s="35"/>
      <c r="H876" s="35"/>
      <c r="I876" s="35"/>
      <c r="J876" s="18"/>
      <c r="K876" s="19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2" customHeight="1" x14ac:dyDescent="0.2">
      <c r="A877" s="18"/>
      <c r="B877" s="35"/>
      <c r="C877" s="35"/>
      <c r="D877" s="35"/>
      <c r="E877" s="35"/>
      <c r="F877" s="35"/>
      <c r="G877" s="35"/>
      <c r="H877" s="35"/>
      <c r="I877" s="35"/>
      <c r="J877" s="18"/>
      <c r="K877" s="19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2" customHeight="1" x14ac:dyDescent="0.2">
      <c r="A878" s="18"/>
      <c r="B878" s="35"/>
      <c r="C878" s="35"/>
      <c r="D878" s="35"/>
      <c r="E878" s="35"/>
      <c r="F878" s="35"/>
      <c r="G878" s="35"/>
      <c r="H878" s="35"/>
      <c r="I878" s="35"/>
      <c r="J878" s="18"/>
      <c r="K878" s="19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2" customHeight="1" x14ac:dyDescent="0.2">
      <c r="A879" s="18"/>
      <c r="B879" s="35"/>
      <c r="C879" s="35"/>
      <c r="D879" s="35"/>
      <c r="E879" s="35"/>
      <c r="F879" s="35"/>
      <c r="G879" s="35"/>
      <c r="H879" s="35"/>
      <c r="I879" s="35"/>
      <c r="J879" s="18"/>
      <c r="K879" s="19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2" customHeight="1" x14ac:dyDescent="0.2">
      <c r="A880" s="18"/>
      <c r="B880" s="35"/>
      <c r="C880" s="35"/>
      <c r="D880" s="35"/>
      <c r="E880" s="35"/>
      <c r="F880" s="35"/>
      <c r="G880" s="35"/>
      <c r="H880" s="35"/>
      <c r="I880" s="35"/>
      <c r="J880" s="18"/>
      <c r="K880" s="19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2" customHeight="1" x14ac:dyDescent="0.2">
      <c r="A881" s="18"/>
      <c r="B881" s="35"/>
      <c r="C881" s="35"/>
      <c r="D881" s="35"/>
      <c r="E881" s="35"/>
      <c r="F881" s="35"/>
      <c r="G881" s="35"/>
      <c r="H881" s="35"/>
      <c r="I881" s="35"/>
      <c r="J881" s="18"/>
      <c r="K881" s="19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2" customHeight="1" x14ac:dyDescent="0.2">
      <c r="A882" s="18"/>
      <c r="B882" s="35"/>
      <c r="C882" s="35"/>
      <c r="D882" s="35"/>
      <c r="E882" s="35"/>
      <c r="F882" s="35"/>
      <c r="G882" s="35"/>
      <c r="H882" s="35"/>
      <c r="I882" s="35"/>
      <c r="J882" s="18"/>
      <c r="K882" s="19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2" customHeight="1" x14ac:dyDescent="0.2">
      <c r="A883" s="18"/>
      <c r="B883" s="35"/>
      <c r="C883" s="35"/>
      <c r="D883" s="35"/>
      <c r="E883" s="35"/>
      <c r="F883" s="35"/>
      <c r="G883" s="35"/>
      <c r="H883" s="35"/>
      <c r="I883" s="35"/>
      <c r="J883" s="18"/>
      <c r="K883" s="19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2" customHeight="1" x14ac:dyDescent="0.2">
      <c r="A884" s="18"/>
      <c r="B884" s="35"/>
      <c r="C884" s="35"/>
      <c r="D884" s="35"/>
      <c r="E884" s="35"/>
      <c r="F884" s="35"/>
      <c r="G884" s="35"/>
      <c r="H884" s="35"/>
      <c r="I884" s="35"/>
      <c r="J884" s="18"/>
      <c r="K884" s="19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2" customHeight="1" x14ac:dyDescent="0.2">
      <c r="A885" s="18"/>
      <c r="B885" s="35"/>
      <c r="C885" s="35"/>
      <c r="D885" s="35"/>
      <c r="E885" s="35"/>
      <c r="F885" s="35"/>
      <c r="G885" s="35"/>
      <c r="H885" s="35"/>
      <c r="I885" s="35"/>
      <c r="J885" s="18"/>
      <c r="K885" s="19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2" customHeight="1" x14ac:dyDescent="0.2">
      <c r="A886" s="18"/>
      <c r="B886" s="35"/>
      <c r="C886" s="35"/>
      <c r="D886" s="35"/>
      <c r="E886" s="35"/>
      <c r="F886" s="35"/>
      <c r="G886" s="35"/>
      <c r="H886" s="35"/>
      <c r="I886" s="35"/>
      <c r="J886" s="18"/>
      <c r="K886" s="19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2" customHeight="1" x14ac:dyDescent="0.2">
      <c r="A887" s="18"/>
      <c r="B887" s="35"/>
      <c r="C887" s="35"/>
      <c r="D887" s="35"/>
      <c r="E887" s="35"/>
      <c r="F887" s="35"/>
      <c r="G887" s="35"/>
      <c r="H887" s="35"/>
      <c r="I887" s="35"/>
      <c r="J887" s="18"/>
      <c r="K887" s="19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2" customHeight="1" x14ac:dyDescent="0.2">
      <c r="A888" s="18"/>
      <c r="B888" s="35"/>
      <c r="C888" s="35"/>
      <c r="D888" s="35"/>
      <c r="E888" s="35"/>
      <c r="F888" s="35"/>
      <c r="G888" s="35"/>
      <c r="H888" s="35"/>
      <c r="I888" s="35"/>
      <c r="J888" s="18"/>
      <c r="K888" s="19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2" customHeight="1" x14ac:dyDescent="0.2">
      <c r="A889" s="18"/>
      <c r="B889" s="35"/>
      <c r="C889" s="35"/>
      <c r="D889" s="35"/>
      <c r="E889" s="35"/>
      <c r="F889" s="35"/>
      <c r="G889" s="35"/>
      <c r="H889" s="35"/>
      <c r="I889" s="35"/>
      <c r="J889" s="18"/>
      <c r="K889" s="19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2" customHeight="1" x14ac:dyDescent="0.2">
      <c r="A890" s="18"/>
      <c r="B890" s="35"/>
      <c r="C890" s="35"/>
      <c r="D890" s="35"/>
      <c r="E890" s="35"/>
      <c r="F890" s="35"/>
      <c r="G890" s="35"/>
      <c r="H890" s="35"/>
      <c r="I890" s="35"/>
      <c r="J890" s="18"/>
      <c r="K890" s="19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2" customHeight="1" x14ac:dyDescent="0.2">
      <c r="A891" s="18"/>
      <c r="B891" s="35"/>
      <c r="C891" s="35"/>
      <c r="D891" s="35"/>
      <c r="E891" s="35"/>
      <c r="F891" s="35"/>
      <c r="G891" s="35"/>
      <c r="H891" s="35"/>
      <c r="I891" s="35"/>
      <c r="J891" s="18"/>
      <c r="K891" s="19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2" customHeight="1" x14ac:dyDescent="0.2">
      <c r="A892" s="18"/>
      <c r="B892" s="35"/>
      <c r="C892" s="35"/>
      <c r="D892" s="35"/>
      <c r="E892" s="35"/>
      <c r="F892" s="35"/>
      <c r="G892" s="35"/>
      <c r="H892" s="35"/>
      <c r="I892" s="35"/>
      <c r="J892" s="18"/>
      <c r="K892" s="19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2" customHeight="1" x14ac:dyDescent="0.2">
      <c r="A893" s="18"/>
      <c r="B893" s="35"/>
      <c r="C893" s="35"/>
      <c r="D893" s="35"/>
      <c r="E893" s="35"/>
      <c r="F893" s="35"/>
      <c r="G893" s="35"/>
      <c r="H893" s="35"/>
      <c r="I893" s="35"/>
      <c r="J893" s="18"/>
      <c r="K893" s="19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2" customHeight="1" x14ac:dyDescent="0.2">
      <c r="A894" s="18"/>
      <c r="B894" s="35"/>
      <c r="C894" s="35"/>
      <c r="D894" s="35"/>
      <c r="E894" s="35"/>
      <c r="F894" s="35"/>
      <c r="G894" s="35"/>
      <c r="H894" s="35"/>
      <c r="I894" s="35"/>
      <c r="J894" s="18"/>
      <c r="K894" s="19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2" customHeight="1" x14ac:dyDescent="0.2">
      <c r="A895" s="18"/>
      <c r="B895" s="35"/>
      <c r="C895" s="35"/>
      <c r="D895" s="35"/>
      <c r="E895" s="35"/>
      <c r="F895" s="35"/>
      <c r="G895" s="35"/>
      <c r="H895" s="35"/>
      <c r="I895" s="35"/>
      <c r="J895" s="18"/>
      <c r="K895" s="19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2" customHeight="1" x14ac:dyDescent="0.2">
      <c r="A896" s="18"/>
      <c r="B896" s="35"/>
      <c r="C896" s="35"/>
      <c r="D896" s="35"/>
      <c r="E896" s="35"/>
      <c r="F896" s="35"/>
      <c r="G896" s="35"/>
      <c r="H896" s="35"/>
      <c r="I896" s="35"/>
      <c r="J896" s="18"/>
      <c r="K896" s="19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2" customHeight="1" x14ac:dyDescent="0.2">
      <c r="A897" s="18"/>
      <c r="B897" s="35"/>
      <c r="C897" s="35"/>
      <c r="D897" s="35"/>
      <c r="E897" s="35"/>
      <c r="F897" s="35"/>
      <c r="G897" s="35"/>
      <c r="H897" s="35"/>
      <c r="I897" s="35"/>
      <c r="J897" s="18"/>
      <c r="K897" s="19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2" customHeight="1" x14ac:dyDescent="0.2">
      <c r="A898" s="18"/>
      <c r="B898" s="35"/>
      <c r="C898" s="35"/>
      <c r="D898" s="35"/>
      <c r="E898" s="35"/>
      <c r="F898" s="35"/>
      <c r="G898" s="35"/>
      <c r="H898" s="35"/>
      <c r="I898" s="35"/>
      <c r="J898" s="18"/>
      <c r="K898" s="19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2" customHeight="1" x14ac:dyDescent="0.2">
      <c r="A899" s="18"/>
      <c r="B899" s="35"/>
      <c r="C899" s="35"/>
      <c r="D899" s="35"/>
      <c r="E899" s="35"/>
      <c r="F899" s="35"/>
      <c r="G899" s="35"/>
      <c r="H899" s="35"/>
      <c r="I899" s="35"/>
      <c r="J899" s="18"/>
      <c r="K899" s="19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2" customHeight="1" x14ac:dyDescent="0.2">
      <c r="A900" s="18"/>
      <c r="B900" s="35"/>
      <c r="C900" s="35"/>
      <c r="D900" s="35"/>
      <c r="E900" s="35"/>
      <c r="F900" s="35"/>
      <c r="G900" s="35"/>
      <c r="H900" s="35"/>
      <c r="I900" s="35"/>
      <c r="J900" s="18"/>
      <c r="K900" s="19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2" customHeight="1" x14ac:dyDescent="0.2">
      <c r="A901" s="18"/>
      <c r="B901" s="35"/>
      <c r="C901" s="35"/>
      <c r="D901" s="35"/>
      <c r="E901" s="35"/>
      <c r="F901" s="35"/>
      <c r="G901" s="35"/>
      <c r="H901" s="35"/>
      <c r="I901" s="35"/>
      <c r="J901" s="18"/>
      <c r="K901" s="19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2" customHeight="1" x14ac:dyDescent="0.2">
      <c r="A902" s="18"/>
      <c r="B902" s="35"/>
      <c r="C902" s="35"/>
      <c r="D902" s="35"/>
      <c r="E902" s="35"/>
      <c r="F902" s="35"/>
      <c r="G902" s="35"/>
      <c r="H902" s="35"/>
      <c r="I902" s="35"/>
      <c r="J902" s="18"/>
      <c r="K902" s="19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2" customHeight="1" x14ac:dyDescent="0.2">
      <c r="A903" s="18"/>
      <c r="B903" s="35"/>
      <c r="C903" s="35"/>
      <c r="D903" s="35"/>
      <c r="E903" s="35"/>
      <c r="F903" s="35"/>
      <c r="G903" s="35"/>
      <c r="H903" s="35"/>
      <c r="I903" s="35"/>
      <c r="J903" s="18"/>
      <c r="K903" s="19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2" customHeight="1" x14ac:dyDescent="0.2">
      <c r="A904" s="18"/>
      <c r="B904" s="35"/>
      <c r="C904" s="35"/>
      <c r="D904" s="35"/>
      <c r="E904" s="35"/>
      <c r="F904" s="35"/>
      <c r="G904" s="35"/>
      <c r="H904" s="35"/>
      <c r="I904" s="35"/>
      <c r="J904" s="18"/>
      <c r="K904" s="19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2" customHeight="1" x14ac:dyDescent="0.2">
      <c r="A905" s="18"/>
      <c r="B905" s="35"/>
      <c r="C905" s="35"/>
      <c r="D905" s="35"/>
      <c r="E905" s="35"/>
      <c r="F905" s="35"/>
      <c r="G905" s="35"/>
      <c r="H905" s="35"/>
      <c r="I905" s="35"/>
      <c r="J905" s="18"/>
      <c r="K905" s="19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2" customHeight="1" x14ac:dyDescent="0.2">
      <c r="A906" s="18"/>
      <c r="B906" s="35"/>
      <c r="C906" s="35"/>
      <c r="D906" s="35"/>
      <c r="E906" s="35"/>
      <c r="F906" s="35"/>
      <c r="G906" s="35"/>
      <c r="H906" s="35"/>
      <c r="I906" s="35"/>
      <c r="J906" s="18"/>
      <c r="K906" s="19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2" customHeight="1" x14ac:dyDescent="0.2">
      <c r="A907" s="18"/>
      <c r="B907" s="35"/>
      <c r="C907" s="35"/>
      <c r="D907" s="35"/>
      <c r="E907" s="35"/>
      <c r="F907" s="35"/>
      <c r="G907" s="35"/>
      <c r="H907" s="35"/>
      <c r="I907" s="35"/>
      <c r="J907" s="18"/>
      <c r="K907" s="19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2" customHeight="1" x14ac:dyDescent="0.2">
      <c r="A908" s="18"/>
      <c r="B908" s="35"/>
      <c r="C908" s="35"/>
      <c r="D908" s="35"/>
      <c r="E908" s="35"/>
      <c r="F908" s="35"/>
      <c r="G908" s="35"/>
      <c r="H908" s="35"/>
      <c r="I908" s="35"/>
      <c r="J908" s="18"/>
      <c r="K908" s="19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2" customHeight="1" x14ac:dyDescent="0.2">
      <c r="A909" s="18"/>
      <c r="B909" s="35"/>
      <c r="C909" s="35"/>
      <c r="D909" s="35"/>
      <c r="E909" s="35"/>
      <c r="F909" s="35"/>
      <c r="G909" s="35"/>
      <c r="H909" s="35"/>
      <c r="I909" s="35"/>
      <c r="J909" s="18"/>
      <c r="K909" s="19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2" customHeight="1" x14ac:dyDescent="0.2">
      <c r="A910" s="18"/>
      <c r="B910" s="35"/>
      <c r="C910" s="35"/>
      <c r="D910" s="35"/>
      <c r="E910" s="35"/>
      <c r="F910" s="35"/>
      <c r="G910" s="35"/>
      <c r="H910" s="35"/>
      <c r="I910" s="35"/>
      <c r="J910" s="18"/>
      <c r="K910" s="19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2" customHeight="1" x14ac:dyDescent="0.2">
      <c r="A911" s="18"/>
      <c r="B911" s="35"/>
      <c r="C911" s="35"/>
      <c r="D911" s="35"/>
      <c r="E911" s="35"/>
      <c r="F911" s="35"/>
      <c r="G911" s="35"/>
      <c r="H911" s="35"/>
      <c r="I911" s="35"/>
      <c r="J911" s="18"/>
      <c r="K911" s="19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2" customHeight="1" x14ac:dyDescent="0.2">
      <c r="A912" s="18"/>
      <c r="B912" s="35"/>
      <c r="C912" s="35"/>
      <c r="D912" s="35"/>
      <c r="E912" s="35"/>
      <c r="F912" s="35"/>
      <c r="G912" s="35"/>
      <c r="H912" s="35"/>
      <c r="I912" s="35"/>
      <c r="J912" s="18"/>
      <c r="K912" s="19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2" customHeight="1" x14ac:dyDescent="0.2">
      <c r="A913" s="18"/>
      <c r="B913" s="35"/>
      <c r="C913" s="35"/>
      <c r="D913" s="35"/>
      <c r="E913" s="35"/>
      <c r="F913" s="35"/>
      <c r="G913" s="35"/>
      <c r="H913" s="35"/>
      <c r="I913" s="35"/>
      <c r="J913" s="18"/>
      <c r="K913" s="19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2" customHeight="1" x14ac:dyDescent="0.2">
      <c r="A914" s="18"/>
      <c r="B914" s="35"/>
      <c r="C914" s="35"/>
      <c r="D914" s="35"/>
      <c r="E914" s="35"/>
      <c r="F914" s="35"/>
      <c r="G914" s="35"/>
      <c r="H914" s="35"/>
      <c r="I914" s="35"/>
      <c r="J914" s="18"/>
      <c r="K914" s="19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2" customHeight="1" x14ac:dyDescent="0.2">
      <c r="A915" s="18"/>
      <c r="B915" s="35"/>
      <c r="C915" s="35"/>
      <c r="D915" s="35"/>
      <c r="E915" s="35"/>
      <c r="F915" s="35"/>
      <c r="G915" s="35"/>
      <c r="H915" s="35"/>
      <c r="I915" s="35"/>
      <c r="J915" s="18"/>
      <c r="K915" s="19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2" customHeight="1" x14ac:dyDescent="0.2">
      <c r="A916" s="18"/>
      <c r="B916" s="35"/>
      <c r="C916" s="35"/>
      <c r="D916" s="35"/>
      <c r="E916" s="35"/>
      <c r="F916" s="35"/>
      <c r="G916" s="35"/>
      <c r="H916" s="35"/>
      <c r="I916" s="35"/>
      <c r="J916" s="18"/>
      <c r="K916" s="19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2" customHeight="1" x14ac:dyDescent="0.2">
      <c r="A917" s="18"/>
      <c r="B917" s="35"/>
      <c r="C917" s="35"/>
      <c r="D917" s="35"/>
      <c r="E917" s="35"/>
      <c r="F917" s="35"/>
      <c r="G917" s="35"/>
      <c r="H917" s="35"/>
      <c r="I917" s="35"/>
      <c r="J917" s="18"/>
      <c r="K917" s="19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2" customHeight="1" x14ac:dyDescent="0.2">
      <c r="A918" s="18"/>
      <c r="B918" s="35"/>
      <c r="C918" s="35"/>
      <c r="D918" s="35"/>
      <c r="E918" s="35"/>
      <c r="F918" s="35"/>
      <c r="G918" s="35"/>
      <c r="H918" s="35"/>
      <c r="I918" s="35"/>
      <c r="J918" s="18"/>
      <c r="K918" s="19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2" customHeight="1" x14ac:dyDescent="0.2">
      <c r="A919" s="18"/>
      <c r="B919" s="35"/>
      <c r="C919" s="35"/>
      <c r="D919" s="35"/>
      <c r="E919" s="35"/>
      <c r="F919" s="35"/>
      <c r="G919" s="35"/>
      <c r="H919" s="35"/>
      <c r="I919" s="35"/>
      <c r="J919" s="18"/>
      <c r="K919" s="19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2" customHeight="1" x14ac:dyDescent="0.2">
      <c r="A920" s="18"/>
      <c r="B920" s="35"/>
      <c r="C920" s="35"/>
      <c r="D920" s="35"/>
      <c r="E920" s="35"/>
      <c r="F920" s="35"/>
      <c r="G920" s="35"/>
      <c r="H920" s="35"/>
      <c r="I920" s="35"/>
      <c r="J920" s="18"/>
      <c r="K920" s="19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2" customHeight="1" x14ac:dyDescent="0.2">
      <c r="A921" s="18"/>
      <c r="B921" s="35"/>
      <c r="C921" s="35"/>
      <c r="D921" s="35"/>
      <c r="E921" s="35"/>
      <c r="F921" s="35"/>
      <c r="G921" s="35"/>
      <c r="H921" s="35"/>
      <c r="I921" s="35"/>
      <c r="J921" s="18"/>
      <c r="K921" s="19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2" customHeight="1" x14ac:dyDescent="0.2">
      <c r="A922" s="18"/>
      <c r="B922" s="35"/>
      <c r="C922" s="35"/>
      <c r="D922" s="35"/>
      <c r="E922" s="35"/>
      <c r="F922" s="35"/>
      <c r="G922" s="35"/>
      <c r="H922" s="35"/>
      <c r="I922" s="35"/>
      <c r="J922" s="18"/>
      <c r="K922" s="19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2" customHeight="1" x14ac:dyDescent="0.2">
      <c r="A923" s="18"/>
      <c r="B923" s="35"/>
      <c r="C923" s="35"/>
      <c r="D923" s="35"/>
      <c r="E923" s="35"/>
      <c r="F923" s="35"/>
      <c r="G923" s="35"/>
      <c r="H923" s="35"/>
      <c r="I923" s="35"/>
      <c r="J923" s="18"/>
      <c r="K923" s="19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2" customHeight="1" x14ac:dyDescent="0.2">
      <c r="A924" s="18"/>
      <c r="B924" s="35"/>
      <c r="C924" s="35"/>
      <c r="D924" s="35"/>
      <c r="E924" s="35"/>
      <c r="F924" s="35"/>
      <c r="G924" s="35"/>
      <c r="H924" s="35"/>
      <c r="I924" s="35"/>
      <c r="J924" s="18"/>
      <c r="K924" s="19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2" customHeight="1" x14ac:dyDescent="0.2">
      <c r="A925" s="18"/>
      <c r="B925" s="35"/>
      <c r="C925" s="35"/>
      <c r="D925" s="35"/>
      <c r="E925" s="35"/>
      <c r="F925" s="35"/>
      <c r="G925" s="35"/>
      <c r="H925" s="35"/>
      <c r="I925" s="35"/>
      <c r="J925" s="18"/>
      <c r="K925" s="19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2" customHeight="1" x14ac:dyDescent="0.2">
      <c r="A926" s="18"/>
      <c r="B926" s="35"/>
      <c r="C926" s="35"/>
      <c r="D926" s="35"/>
      <c r="E926" s="35"/>
      <c r="F926" s="35"/>
      <c r="G926" s="35"/>
      <c r="H926" s="35"/>
      <c r="I926" s="35"/>
      <c r="J926" s="18"/>
      <c r="K926" s="19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2" customHeight="1" x14ac:dyDescent="0.2">
      <c r="A927" s="18"/>
      <c r="B927" s="35"/>
      <c r="C927" s="35"/>
      <c r="D927" s="35"/>
      <c r="E927" s="35"/>
      <c r="F927" s="35"/>
      <c r="G927" s="35"/>
      <c r="H927" s="35"/>
      <c r="I927" s="35"/>
      <c r="J927" s="18"/>
      <c r="K927" s="19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2" customHeight="1" x14ac:dyDescent="0.2">
      <c r="A928" s="18"/>
      <c r="B928" s="35"/>
      <c r="C928" s="35"/>
      <c r="D928" s="35"/>
      <c r="E928" s="35"/>
      <c r="F928" s="35"/>
      <c r="G928" s="35"/>
      <c r="H928" s="35"/>
      <c r="I928" s="35"/>
      <c r="J928" s="18"/>
      <c r="K928" s="19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2" customHeight="1" x14ac:dyDescent="0.2">
      <c r="A929" s="18"/>
      <c r="B929" s="35"/>
      <c r="C929" s="35"/>
      <c r="D929" s="35"/>
      <c r="E929" s="35"/>
      <c r="F929" s="35"/>
      <c r="G929" s="35"/>
      <c r="H929" s="35"/>
      <c r="I929" s="35"/>
      <c r="J929" s="18"/>
      <c r="K929" s="19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2" customHeight="1" x14ac:dyDescent="0.2">
      <c r="A930" s="18"/>
      <c r="B930" s="35"/>
      <c r="C930" s="35"/>
      <c r="D930" s="35"/>
      <c r="E930" s="35"/>
      <c r="F930" s="35"/>
      <c r="G930" s="35"/>
      <c r="H930" s="35"/>
      <c r="I930" s="35"/>
      <c r="J930" s="18"/>
      <c r="K930" s="19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2" customHeight="1" x14ac:dyDescent="0.2">
      <c r="A931" s="18"/>
      <c r="B931" s="35"/>
      <c r="C931" s="35"/>
      <c r="D931" s="35"/>
      <c r="E931" s="35"/>
      <c r="F931" s="35"/>
      <c r="G931" s="35"/>
      <c r="H931" s="35"/>
      <c r="I931" s="35"/>
      <c r="J931" s="18"/>
      <c r="K931" s="19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2" customHeight="1" x14ac:dyDescent="0.2">
      <c r="A932" s="18"/>
      <c r="B932" s="35"/>
      <c r="C932" s="35"/>
      <c r="D932" s="35"/>
      <c r="E932" s="35"/>
      <c r="F932" s="35"/>
      <c r="G932" s="35"/>
      <c r="H932" s="35"/>
      <c r="I932" s="35"/>
      <c r="J932" s="18"/>
      <c r="K932" s="19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2" customHeight="1" x14ac:dyDescent="0.2">
      <c r="A933" s="18"/>
      <c r="B933" s="35"/>
      <c r="C933" s="35"/>
      <c r="D933" s="35"/>
      <c r="E933" s="35"/>
      <c r="F933" s="35"/>
      <c r="G933" s="35"/>
      <c r="H933" s="35"/>
      <c r="I933" s="35"/>
      <c r="J933" s="18"/>
      <c r="K933" s="19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2" customHeight="1" x14ac:dyDescent="0.2">
      <c r="A934" s="18"/>
      <c r="B934" s="35"/>
      <c r="C934" s="35"/>
      <c r="D934" s="35"/>
      <c r="E934" s="35"/>
      <c r="F934" s="35"/>
      <c r="G934" s="35"/>
      <c r="H934" s="35"/>
      <c r="I934" s="35"/>
      <c r="J934" s="18"/>
      <c r="K934" s="19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2" customHeight="1" x14ac:dyDescent="0.2">
      <c r="A935" s="18"/>
      <c r="B935" s="35"/>
      <c r="C935" s="35"/>
      <c r="D935" s="35"/>
      <c r="E935" s="35"/>
      <c r="F935" s="35"/>
      <c r="G935" s="35"/>
      <c r="H935" s="35"/>
      <c r="I935" s="35"/>
      <c r="J935" s="18"/>
      <c r="K935" s="19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2" customHeight="1" x14ac:dyDescent="0.2">
      <c r="A936" s="18"/>
      <c r="B936" s="35"/>
      <c r="C936" s="35"/>
      <c r="D936" s="35"/>
      <c r="E936" s="35"/>
      <c r="F936" s="35"/>
      <c r="G936" s="35"/>
      <c r="H936" s="35"/>
      <c r="I936" s="35"/>
      <c r="J936" s="18"/>
      <c r="K936" s="19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2" customHeight="1" x14ac:dyDescent="0.2">
      <c r="A937" s="18"/>
      <c r="B937" s="35"/>
      <c r="C937" s="35"/>
      <c r="D937" s="35"/>
      <c r="E937" s="35"/>
      <c r="F937" s="35"/>
      <c r="G937" s="35"/>
      <c r="H937" s="35"/>
      <c r="I937" s="35"/>
      <c r="J937" s="18"/>
      <c r="K937" s="19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2" customHeight="1" x14ac:dyDescent="0.2">
      <c r="A938" s="18"/>
      <c r="B938" s="35"/>
      <c r="C938" s="35"/>
      <c r="D938" s="35"/>
      <c r="E938" s="35"/>
      <c r="F938" s="35"/>
      <c r="G938" s="35"/>
      <c r="H938" s="35"/>
      <c r="I938" s="35"/>
      <c r="J938" s="18"/>
      <c r="K938" s="19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2" customHeight="1" x14ac:dyDescent="0.2">
      <c r="A939" s="18"/>
      <c r="B939" s="35"/>
      <c r="C939" s="35"/>
      <c r="D939" s="35"/>
      <c r="E939" s="35"/>
      <c r="F939" s="35"/>
      <c r="G939" s="35"/>
      <c r="H939" s="35"/>
      <c r="I939" s="35"/>
      <c r="J939" s="18"/>
      <c r="K939" s="19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2" customHeight="1" x14ac:dyDescent="0.2">
      <c r="A940" s="18"/>
      <c r="B940" s="35"/>
      <c r="C940" s="35"/>
      <c r="D940" s="35"/>
      <c r="E940" s="35"/>
      <c r="F940" s="35"/>
      <c r="G940" s="35"/>
      <c r="H940" s="35"/>
      <c r="I940" s="35"/>
      <c r="J940" s="18"/>
      <c r="K940" s="19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2" customHeight="1" x14ac:dyDescent="0.2">
      <c r="A941" s="18"/>
      <c r="B941" s="35"/>
      <c r="C941" s="35"/>
      <c r="D941" s="35"/>
      <c r="E941" s="35"/>
      <c r="F941" s="35"/>
      <c r="G941" s="35"/>
      <c r="H941" s="35"/>
      <c r="I941" s="35"/>
      <c r="J941" s="18"/>
      <c r="K941" s="19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2" customHeight="1" x14ac:dyDescent="0.2">
      <c r="A942" s="18"/>
      <c r="B942" s="35"/>
      <c r="C942" s="35"/>
      <c r="D942" s="35"/>
      <c r="E942" s="35"/>
      <c r="F942" s="35"/>
      <c r="G942" s="35"/>
      <c r="H942" s="35"/>
      <c r="I942" s="35"/>
      <c r="J942" s="18"/>
      <c r="K942" s="19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2" customHeight="1" x14ac:dyDescent="0.2">
      <c r="A943" s="18"/>
      <c r="B943" s="35"/>
      <c r="C943" s="35"/>
      <c r="D943" s="35"/>
      <c r="E943" s="35"/>
      <c r="F943" s="35"/>
      <c r="G943" s="35"/>
      <c r="H943" s="35"/>
      <c r="I943" s="35"/>
      <c r="J943" s="18"/>
      <c r="K943" s="19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2" customHeight="1" x14ac:dyDescent="0.2">
      <c r="A944" s="18"/>
      <c r="B944" s="35"/>
      <c r="C944" s="35"/>
      <c r="D944" s="35"/>
      <c r="E944" s="35"/>
      <c r="F944" s="35"/>
      <c r="G944" s="35"/>
      <c r="H944" s="35"/>
      <c r="I944" s="35"/>
      <c r="J944" s="18"/>
      <c r="K944" s="19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2" customHeight="1" x14ac:dyDescent="0.2">
      <c r="A945" s="18"/>
      <c r="B945" s="35"/>
      <c r="C945" s="35"/>
      <c r="D945" s="35"/>
      <c r="E945" s="35"/>
      <c r="F945" s="35"/>
      <c r="G945" s="35"/>
      <c r="H945" s="35"/>
      <c r="I945" s="35"/>
      <c r="J945" s="18"/>
      <c r="K945" s="19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2" customHeight="1" x14ac:dyDescent="0.2">
      <c r="A946" s="18"/>
      <c r="B946" s="35"/>
      <c r="C946" s="35"/>
      <c r="D946" s="35"/>
      <c r="E946" s="35"/>
      <c r="F946" s="35"/>
      <c r="G946" s="35"/>
      <c r="H946" s="35"/>
      <c r="I946" s="35"/>
      <c r="J946" s="18"/>
      <c r="K946" s="19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2" customHeight="1" x14ac:dyDescent="0.2">
      <c r="A947" s="18"/>
      <c r="B947" s="35"/>
      <c r="C947" s="35"/>
      <c r="D947" s="35"/>
      <c r="E947" s="35"/>
      <c r="F947" s="35"/>
      <c r="G947" s="35"/>
      <c r="H947" s="35"/>
      <c r="I947" s="35"/>
      <c r="J947" s="18"/>
      <c r="K947" s="19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2" customHeight="1" x14ac:dyDescent="0.2">
      <c r="A948" s="18"/>
      <c r="B948" s="35"/>
      <c r="C948" s="35"/>
      <c r="D948" s="35"/>
      <c r="E948" s="35"/>
      <c r="F948" s="35"/>
      <c r="G948" s="35"/>
      <c r="H948" s="35"/>
      <c r="I948" s="35"/>
      <c r="J948" s="18"/>
      <c r="K948" s="19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2" customHeight="1" x14ac:dyDescent="0.2">
      <c r="A949" s="18"/>
      <c r="B949" s="35"/>
      <c r="C949" s="35"/>
      <c r="D949" s="35"/>
      <c r="E949" s="35"/>
      <c r="F949" s="35"/>
      <c r="G949" s="35"/>
      <c r="H949" s="35"/>
      <c r="I949" s="35"/>
      <c r="J949" s="18"/>
      <c r="K949" s="19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2" customHeight="1" x14ac:dyDescent="0.2">
      <c r="A950" s="18"/>
      <c r="B950" s="35"/>
      <c r="C950" s="35"/>
      <c r="D950" s="35"/>
      <c r="E950" s="35"/>
      <c r="F950" s="35"/>
      <c r="G950" s="35"/>
      <c r="H950" s="35"/>
      <c r="I950" s="35"/>
      <c r="J950" s="18"/>
      <c r="K950" s="19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2" customHeight="1" x14ac:dyDescent="0.2">
      <c r="A951" s="18"/>
      <c r="B951" s="35"/>
      <c r="C951" s="35"/>
      <c r="D951" s="35"/>
      <c r="E951" s="35"/>
      <c r="F951" s="35"/>
      <c r="G951" s="35"/>
      <c r="H951" s="35"/>
      <c r="I951" s="35"/>
      <c r="J951" s="18"/>
      <c r="K951" s="19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2" customHeight="1" x14ac:dyDescent="0.2">
      <c r="A952" s="18"/>
      <c r="B952" s="35"/>
      <c r="C952" s="35"/>
      <c r="D952" s="35"/>
      <c r="E952" s="35"/>
      <c r="F952" s="35"/>
      <c r="G952" s="35"/>
      <c r="H952" s="35"/>
      <c r="I952" s="35"/>
      <c r="J952" s="18"/>
      <c r="K952" s="19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2" customHeight="1" x14ac:dyDescent="0.2">
      <c r="A953" s="18"/>
      <c r="B953" s="35"/>
      <c r="C953" s="35"/>
      <c r="D953" s="35"/>
      <c r="E953" s="35"/>
      <c r="F953" s="35"/>
      <c r="G953" s="35"/>
      <c r="H953" s="35"/>
      <c r="I953" s="35"/>
      <c r="J953" s="18"/>
      <c r="K953" s="19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2" customHeight="1" x14ac:dyDescent="0.2">
      <c r="A954" s="18"/>
      <c r="B954" s="35"/>
      <c r="C954" s="35"/>
      <c r="D954" s="35"/>
      <c r="E954" s="35"/>
      <c r="F954" s="35"/>
      <c r="G954" s="35"/>
      <c r="H954" s="35"/>
      <c r="I954" s="35"/>
      <c r="J954" s="18"/>
      <c r="K954" s="19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2" customHeight="1" x14ac:dyDescent="0.2">
      <c r="A955" s="18"/>
      <c r="B955" s="35"/>
      <c r="C955" s="35"/>
      <c r="D955" s="35"/>
      <c r="E955" s="35"/>
      <c r="F955" s="35"/>
      <c r="G955" s="35"/>
      <c r="H955" s="35"/>
      <c r="I955" s="35"/>
      <c r="J955" s="18"/>
      <c r="K955" s="19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2" customHeight="1" x14ac:dyDescent="0.2">
      <c r="A956" s="18"/>
      <c r="B956" s="35"/>
      <c r="C956" s="35"/>
      <c r="D956" s="35"/>
      <c r="E956" s="35"/>
      <c r="F956" s="35"/>
      <c r="G956" s="35"/>
      <c r="H956" s="35"/>
      <c r="I956" s="35"/>
      <c r="J956" s="18"/>
      <c r="K956" s="19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2" customHeight="1" x14ac:dyDescent="0.2">
      <c r="A957" s="18"/>
      <c r="B957" s="35"/>
      <c r="C957" s="35"/>
      <c r="D957" s="35"/>
      <c r="E957" s="35"/>
      <c r="F957" s="35"/>
      <c r="G957" s="35"/>
      <c r="H957" s="35"/>
      <c r="I957" s="35"/>
      <c r="J957" s="18"/>
      <c r="K957" s="19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2" customHeight="1" x14ac:dyDescent="0.2">
      <c r="A958" s="18"/>
      <c r="B958" s="35"/>
      <c r="C958" s="35"/>
      <c r="D958" s="35"/>
      <c r="E958" s="35"/>
      <c r="F958" s="35"/>
      <c r="G958" s="35"/>
      <c r="H958" s="35"/>
      <c r="I958" s="35"/>
      <c r="J958" s="18"/>
      <c r="K958" s="19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2" customHeight="1" x14ac:dyDescent="0.2">
      <c r="A959" s="18"/>
      <c r="B959" s="35"/>
      <c r="C959" s="35"/>
      <c r="D959" s="35"/>
      <c r="E959" s="35"/>
      <c r="F959" s="35"/>
      <c r="G959" s="35"/>
      <c r="H959" s="35"/>
      <c r="I959" s="35"/>
      <c r="J959" s="18"/>
      <c r="K959" s="19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2" customHeight="1" x14ac:dyDescent="0.2">
      <c r="A960" s="18"/>
      <c r="B960" s="35"/>
      <c r="C960" s="35"/>
      <c r="D960" s="35"/>
      <c r="E960" s="35"/>
      <c r="F960" s="35"/>
      <c r="G960" s="35"/>
      <c r="H960" s="35"/>
      <c r="I960" s="35"/>
      <c r="J960" s="18"/>
      <c r="K960" s="19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2" customHeight="1" x14ac:dyDescent="0.2">
      <c r="A961" s="18"/>
      <c r="B961" s="35"/>
      <c r="C961" s="35"/>
      <c r="D961" s="35"/>
      <c r="E961" s="35"/>
      <c r="F961" s="35"/>
      <c r="G961" s="35"/>
      <c r="H961" s="35"/>
      <c r="I961" s="35"/>
      <c r="J961" s="18"/>
      <c r="K961" s="19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2" customHeight="1" x14ac:dyDescent="0.2">
      <c r="A962" s="18"/>
      <c r="B962" s="35"/>
      <c r="C962" s="35"/>
      <c r="D962" s="35"/>
      <c r="E962" s="35"/>
      <c r="F962" s="35"/>
      <c r="G962" s="35"/>
      <c r="H962" s="35"/>
      <c r="I962" s="35"/>
      <c r="J962" s="18"/>
      <c r="K962" s="19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2" customHeight="1" x14ac:dyDescent="0.2">
      <c r="A963" s="18"/>
      <c r="B963" s="35"/>
      <c r="C963" s="35"/>
      <c r="D963" s="35"/>
      <c r="E963" s="35"/>
      <c r="F963" s="35"/>
      <c r="G963" s="35"/>
      <c r="H963" s="35"/>
      <c r="I963" s="35"/>
      <c r="J963" s="18"/>
      <c r="K963" s="19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2" customHeight="1" x14ac:dyDescent="0.2">
      <c r="A964" s="18"/>
      <c r="B964" s="35"/>
      <c r="C964" s="35"/>
      <c r="D964" s="35"/>
      <c r="E964" s="35"/>
      <c r="F964" s="35"/>
      <c r="G964" s="35"/>
      <c r="H964" s="35"/>
      <c r="I964" s="35"/>
      <c r="J964" s="18"/>
      <c r="K964" s="19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2" customHeight="1" x14ac:dyDescent="0.2">
      <c r="A965" s="18"/>
      <c r="B965" s="35"/>
      <c r="C965" s="35"/>
      <c r="D965" s="35"/>
      <c r="E965" s="35"/>
      <c r="F965" s="35"/>
      <c r="G965" s="35"/>
      <c r="H965" s="35"/>
      <c r="I965" s="35"/>
      <c r="J965" s="18"/>
      <c r="K965" s="19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2" customHeight="1" x14ac:dyDescent="0.2">
      <c r="A966" s="18"/>
      <c r="B966" s="35"/>
      <c r="C966" s="35"/>
      <c r="D966" s="35"/>
      <c r="E966" s="35"/>
      <c r="F966" s="35"/>
      <c r="G966" s="35"/>
      <c r="H966" s="35"/>
      <c r="I966" s="35"/>
      <c r="J966" s="18"/>
      <c r="K966" s="19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2" customHeight="1" x14ac:dyDescent="0.2">
      <c r="A967" s="18"/>
      <c r="B967" s="35"/>
      <c r="C967" s="35"/>
      <c r="D967" s="35"/>
      <c r="E967" s="35"/>
      <c r="F967" s="35"/>
      <c r="G967" s="35"/>
      <c r="H967" s="35"/>
      <c r="I967" s="35"/>
      <c r="J967" s="18"/>
      <c r="K967" s="19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2" customHeight="1" x14ac:dyDescent="0.2">
      <c r="A968" s="18"/>
      <c r="B968" s="35"/>
      <c r="C968" s="35"/>
      <c r="D968" s="35"/>
      <c r="E968" s="35"/>
      <c r="F968" s="35"/>
      <c r="G968" s="35"/>
      <c r="H968" s="35"/>
      <c r="I968" s="35"/>
      <c r="J968" s="18"/>
      <c r="K968" s="19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2" customHeight="1" x14ac:dyDescent="0.2">
      <c r="A969" s="18"/>
      <c r="B969" s="35"/>
      <c r="C969" s="35"/>
      <c r="D969" s="35"/>
      <c r="E969" s="35"/>
      <c r="F969" s="35"/>
      <c r="G969" s="35"/>
      <c r="H969" s="35"/>
      <c r="I969" s="35"/>
      <c r="J969" s="18"/>
      <c r="K969" s="19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2" customHeight="1" x14ac:dyDescent="0.2">
      <c r="A970" s="18"/>
      <c r="B970" s="35"/>
      <c r="C970" s="35"/>
      <c r="D970" s="35"/>
      <c r="E970" s="35"/>
      <c r="F970" s="35"/>
      <c r="G970" s="35"/>
      <c r="H970" s="35"/>
      <c r="I970" s="35"/>
      <c r="J970" s="18"/>
      <c r="K970" s="19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2" customHeight="1" x14ac:dyDescent="0.2">
      <c r="A971" s="18"/>
      <c r="B971" s="35"/>
      <c r="C971" s="35"/>
      <c r="D971" s="35"/>
      <c r="E971" s="35"/>
      <c r="F971" s="35"/>
      <c r="G971" s="35"/>
      <c r="H971" s="35"/>
      <c r="I971" s="35"/>
      <c r="J971" s="18"/>
      <c r="K971" s="19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2" customHeight="1" x14ac:dyDescent="0.2">
      <c r="A972" s="18"/>
      <c r="B972" s="35"/>
      <c r="C972" s="35"/>
      <c r="D972" s="35"/>
      <c r="E972" s="35"/>
      <c r="F972" s="35"/>
      <c r="G972" s="35"/>
      <c r="H972" s="35"/>
      <c r="I972" s="35"/>
      <c r="J972" s="18"/>
      <c r="K972" s="19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2" customHeight="1" x14ac:dyDescent="0.2">
      <c r="A973" s="18"/>
      <c r="B973" s="35"/>
      <c r="C973" s="35"/>
      <c r="D973" s="35"/>
      <c r="E973" s="35"/>
      <c r="F973" s="35"/>
      <c r="G973" s="35"/>
      <c r="H973" s="35"/>
      <c r="I973" s="35"/>
      <c r="J973" s="18"/>
      <c r="K973" s="19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2" customHeight="1" x14ac:dyDescent="0.2">
      <c r="A974" s="18"/>
      <c r="B974" s="35"/>
      <c r="C974" s="35"/>
      <c r="D974" s="35"/>
      <c r="E974" s="35"/>
      <c r="F974" s="35"/>
      <c r="G974" s="35"/>
      <c r="H974" s="35"/>
      <c r="I974" s="35"/>
      <c r="J974" s="18"/>
      <c r="K974" s="19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2" customHeight="1" x14ac:dyDescent="0.2">
      <c r="A975" s="18"/>
      <c r="B975" s="35"/>
      <c r="C975" s="35"/>
      <c r="D975" s="35"/>
      <c r="E975" s="35"/>
      <c r="F975" s="35"/>
      <c r="G975" s="35"/>
      <c r="H975" s="35"/>
      <c r="I975" s="35"/>
      <c r="J975" s="18"/>
      <c r="K975" s="19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2" customHeight="1" x14ac:dyDescent="0.2">
      <c r="A976" s="18"/>
      <c r="B976" s="35"/>
      <c r="C976" s="35"/>
      <c r="D976" s="35"/>
      <c r="E976" s="35"/>
      <c r="F976" s="35"/>
      <c r="G976" s="35"/>
      <c r="H976" s="35"/>
      <c r="I976" s="35"/>
      <c r="J976" s="18"/>
      <c r="K976" s="19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2" customHeight="1" x14ac:dyDescent="0.2">
      <c r="A977" s="18"/>
      <c r="B977" s="35"/>
      <c r="C977" s="35"/>
      <c r="D977" s="35"/>
      <c r="E977" s="35"/>
      <c r="F977" s="35"/>
      <c r="G977" s="35"/>
      <c r="H977" s="35"/>
      <c r="I977" s="35"/>
      <c r="J977" s="18"/>
      <c r="K977" s="19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2" customHeight="1" x14ac:dyDescent="0.2">
      <c r="A978" s="18"/>
      <c r="B978" s="35"/>
      <c r="C978" s="35"/>
      <c r="D978" s="35"/>
      <c r="E978" s="35"/>
      <c r="F978" s="35"/>
      <c r="G978" s="35"/>
      <c r="H978" s="35"/>
      <c r="I978" s="35"/>
      <c r="J978" s="18"/>
      <c r="K978" s="19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2" customHeight="1" x14ac:dyDescent="0.2">
      <c r="A979" s="18"/>
      <c r="B979" s="35"/>
      <c r="C979" s="35"/>
      <c r="D979" s="35"/>
      <c r="E979" s="35"/>
      <c r="F979" s="35"/>
      <c r="G979" s="35"/>
      <c r="H979" s="35"/>
      <c r="I979" s="35"/>
      <c r="J979" s="18"/>
      <c r="K979" s="19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2" customHeight="1" x14ac:dyDescent="0.2">
      <c r="A980" s="18"/>
      <c r="B980" s="35"/>
      <c r="C980" s="35"/>
      <c r="D980" s="35"/>
      <c r="E980" s="35"/>
      <c r="F980" s="35"/>
      <c r="G980" s="35"/>
      <c r="H980" s="35"/>
      <c r="I980" s="35"/>
      <c r="J980" s="18"/>
      <c r="K980" s="19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2" customHeight="1" x14ac:dyDescent="0.2">
      <c r="A981" s="18"/>
      <c r="B981" s="35"/>
      <c r="C981" s="35"/>
      <c r="D981" s="35"/>
      <c r="E981" s="35"/>
      <c r="F981" s="35"/>
      <c r="G981" s="35"/>
      <c r="H981" s="35"/>
      <c r="I981" s="35"/>
      <c r="J981" s="18"/>
      <c r="K981" s="19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2" customHeight="1" x14ac:dyDescent="0.2">
      <c r="A982" s="18"/>
      <c r="B982" s="35"/>
      <c r="C982" s="35"/>
      <c r="D982" s="35"/>
      <c r="E982" s="35"/>
      <c r="F982" s="35"/>
      <c r="G982" s="35"/>
      <c r="H982" s="35"/>
      <c r="I982" s="35"/>
      <c r="J982" s="18"/>
      <c r="K982" s="19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2" customHeight="1" x14ac:dyDescent="0.2">
      <c r="A983" s="18"/>
      <c r="B983" s="35"/>
      <c r="C983" s="35"/>
      <c r="D983" s="35"/>
      <c r="E983" s="35"/>
      <c r="F983" s="35"/>
      <c r="G983" s="35"/>
      <c r="H983" s="35"/>
      <c r="I983" s="35"/>
      <c r="J983" s="18"/>
      <c r="K983" s="19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2" customHeight="1" x14ac:dyDescent="0.2">
      <c r="A984" s="18"/>
      <c r="B984" s="35"/>
      <c r="C984" s="35"/>
      <c r="D984" s="35"/>
      <c r="E984" s="35"/>
      <c r="F984" s="35"/>
      <c r="G984" s="35"/>
      <c r="H984" s="35"/>
      <c r="I984" s="35"/>
      <c r="J984" s="18"/>
      <c r="K984" s="19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2" customHeight="1" x14ac:dyDescent="0.2">
      <c r="A985" s="18"/>
      <c r="B985" s="35"/>
      <c r="C985" s="35"/>
      <c r="D985" s="35"/>
      <c r="E985" s="35"/>
      <c r="F985" s="35"/>
      <c r="G985" s="35"/>
      <c r="H985" s="35"/>
      <c r="I985" s="35"/>
      <c r="J985" s="18"/>
      <c r="K985" s="19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2" customHeight="1" x14ac:dyDescent="0.2">
      <c r="A986" s="18"/>
      <c r="B986" s="35"/>
      <c r="C986" s="35"/>
      <c r="D986" s="35"/>
      <c r="E986" s="35"/>
      <c r="F986" s="35"/>
      <c r="G986" s="35"/>
      <c r="H986" s="35"/>
      <c r="I986" s="35"/>
      <c r="J986" s="18"/>
      <c r="K986" s="19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2" customHeight="1" x14ac:dyDescent="0.2">
      <c r="A987" s="18"/>
      <c r="B987" s="35"/>
      <c r="C987" s="35"/>
      <c r="D987" s="35"/>
      <c r="E987" s="35"/>
      <c r="F987" s="35"/>
      <c r="G987" s="35"/>
      <c r="H987" s="35"/>
      <c r="I987" s="35"/>
      <c r="J987" s="18"/>
      <c r="K987" s="19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2" customHeight="1" x14ac:dyDescent="0.2">
      <c r="A988" s="18"/>
      <c r="B988" s="35"/>
      <c r="C988" s="35"/>
      <c r="D988" s="35"/>
      <c r="E988" s="35"/>
      <c r="F988" s="35"/>
      <c r="G988" s="35"/>
      <c r="H988" s="35"/>
      <c r="I988" s="35"/>
      <c r="J988" s="18"/>
      <c r="K988" s="19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2" customHeight="1" x14ac:dyDescent="0.2">
      <c r="A989" s="18"/>
      <c r="B989" s="35"/>
      <c r="C989" s="35"/>
      <c r="D989" s="35"/>
      <c r="E989" s="35"/>
      <c r="F989" s="35"/>
      <c r="G989" s="35"/>
      <c r="H989" s="35"/>
      <c r="I989" s="35"/>
      <c r="J989" s="18"/>
      <c r="K989" s="19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2" customHeight="1" x14ac:dyDescent="0.2">
      <c r="A990" s="18"/>
      <c r="B990" s="35"/>
      <c r="C990" s="35"/>
      <c r="D990" s="35"/>
      <c r="E990" s="35"/>
      <c r="F990" s="35"/>
      <c r="G990" s="35"/>
      <c r="H990" s="35"/>
      <c r="I990" s="35"/>
      <c r="J990" s="18"/>
      <c r="K990" s="19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2" customHeight="1" x14ac:dyDescent="0.2">
      <c r="A991" s="18"/>
      <c r="B991" s="35"/>
      <c r="C991" s="35"/>
      <c r="D991" s="35"/>
      <c r="E991" s="35"/>
      <c r="F991" s="35"/>
      <c r="G991" s="35"/>
      <c r="H991" s="35"/>
      <c r="I991" s="35"/>
      <c r="J991" s="18"/>
      <c r="K991" s="19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2" customHeight="1" x14ac:dyDescent="0.2">
      <c r="A992" s="18"/>
      <c r="B992" s="35"/>
      <c r="C992" s="35"/>
      <c r="D992" s="35"/>
      <c r="E992" s="35"/>
      <c r="F992" s="35"/>
      <c r="G992" s="35"/>
      <c r="H992" s="35"/>
      <c r="I992" s="35"/>
      <c r="J992" s="18"/>
      <c r="K992" s="19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2" customHeight="1" x14ac:dyDescent="0.2">
      <c r="A993" s="18"/>
      <c r="B993" s="35"/>
      <c r="C993" s="35"/>
      <c r="D993" s="35"/>
      <c r="E993" s="35"/>
      <c r="F993" s="35"/>
      <c r="G993" s="35"/>
      <c r="H993" s="35"/>
      <c r="I993" s="35"/>
      <c r="J993" s="18"/>
      <c r="K993" s="19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2" customHeight="1" x14ac:dyDescent="0.2">
      <c r="A994" s="18"/>
      <c r="B994" s="35"/>
      <c r="C994" s="35"/>
      <c r="D994" s="35"/>
      <c r="E994" s="35"/>
      <c r="F994" s="35"/>
      <c r="G994" s="35"/>
      <c r="H994" s="35"/>
      <c r="I994" s="35"/>
      <c r="J994" s="18"/>
      <c r="K994" s="19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2" customHeight="1" x14ac:dyDescent="0.2">
      <c r="A995" s="18"/>
      <c r="B995" s="35"/>
      <c r="C995" s="35"/>
      <c r="D995" s="35"/>
      <c r="E995" s="35"/>
      <c r="F995" s="35"/>
      <c r="G995" s="35"/>
      <c r="H995" s="35"/>
      <c r="I995" s="35"/>
      <c r="J995" s="18"/>
      <c r="K995" s="19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2" customHeight="1" x14ac:dyDescent="0.2">
      <c r="A996" s="18"/>
      <c r="B996" s="35"/>
      <c r="C996" s="35"/>
      <c r="D996" s="35"/>
      <c r="E996" s="35"/>
      <c r="F996" s="35"/>
      <c r="G996" s="35"/>
      <c r="H996" s="35"/>
      <c r="I996" s="35"/>
      <c r="J996" s="18"/>
      <c r="K996" s="19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2" customHeight="1" x14ac:dyDescent="0.2">
      <c r="A997" s="18"/>
      <c r="B997" s="35"/>
      <c r="C997" s="35"/>
      <c r="D997" s="35"/>
      <c r="E997" s="35"/>
      <c r="F997" s="35"/>
      <c r="G997" s="35"/>
      <c r="H997" s="35"/>
      <c r="I997" s="35"/>
      <c r="J997" s="18"/>
      <c r="K997" s="19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2" customHeight="1" x14ac:dyDescent="0.2">
      <c r="A998" s="18"/>
      <c r="B998" s="35"/>
      <c r="C998" s="35"/>
      <c r="D998" s="35"/>
      <c r="E998" s="35"/>
      <c r="F998" s="35"/>
      <c r="G998" s="35"/>
      <c r="H998" s="35"/>
      <c r="I998" s="35"/>
      <c r="J998" s="18"/>
      <c r="K998" s="19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2" customHeight="1" x14ac:dyDescent="0.2">
      <c r="A999" s="18"/>
      <c r="B999" s="35"/>
      <c r="C999" s="35"/>
      <c r="D999" s="35"/>
      <c r="E999" s="35"/>
      <c r="F999" s="35"/>
      <c r="G999" s="35"/>
      <c r="H999" s="35"/>
      <c r="I999" s="35"/>
      <c r="J999" s="18"/>
      <c r="K999" s="19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2" customHeight="1" x14ac:dyDescent="0.2">
      <c r="A1000" s="18"/>
      <c r="B1000" s="35"/>
      <c r="C1000" s="35"/>
      <c r="D1000" s="35"/>
      <c r="E1000" s="35"/>
      <c r="F1000" s="35"/>
      <c r="G1000" s="35"/>
      <c r="H1000" s="35"/>
      <c r="I1000" s="35"/>
      <c r="J1000" s="18"/>
      <c r="K1000" s="19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mergeCells count="2">
    <mergeCell ref="D6:E6"/>
    <mergeCell ref="D7:E7"/>
  </mergeCells>
  <printOptions horizontalCentered="1" verticalCentered="1"/>
  <pageMargins left="0.78740157480314965" right="0.78740157480314965" top="0.59055118110236227" bottom="0.59055118110236227" header="0" footer="0"/>
  <pageSetup scale="73" orientation="portrait"/>
  <headerFooter>
    <oddHeader>&amp;C</oddHeader>
    <oddFooter>&amp;C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baseColWidth="10" defaultColWidth="12.5703125" defaultRowHeight="15" customHeight="1" x14ac:dyDescent="0.2"/>
  <cols>
    <col min="1" max="1" width="1.7109375" customWidth="1"/>
    <col min="2" max="2" width="50.7109375" customWidth="1"/>
    <col min="3" max="3" width="12" customWidth="1"/>
    <col min="4" max="4" width="1.7109375" customWidth="1"/>
    <col min="5" max="5" width="12.7109375" customWidth="1"/>
    <col min="6" max="6" width="1.7109375" customWidth="1"/>
    <col min="7" max="7" width="10" customWidth="1"/>
    <col min="8" max="8" width="1.7109375" customWidth="1"/>
    <col min="9" max="10" width="11.42578125" customWidth="1"/>
    <col min="11" max="26" width="10.5703125" customWidth="1"/>
  </cols>
  <sheetData>
    <row r="1" spans="1:26" ht="12.75" customHeight="1" x14ac:dyDescent="0.2">
      <c r="A1" s="1"/>
      <c r="B1" s="62" t="str">
        <f>+'1. PATRIM FISCAL'!A1</f>
        <v>INDUSTRIAS EL MEJOR ESTILO S.A.</v>
      </c>
      <c r="C1" s="63"/>
      <c r="D1" s="63"/>
      <c r="E1" s="63"/>
      <c r="F1" s="1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62" t="str">
        <f>+'1. PATRIM FISCAL'!A2</f>
        <v>NIT 860.378.961 - 5</v>
      </c>
      <c r="C2" s="63"/>
      <c r="D2" s="63"/>
      <c r="E2" s="63"/>
      <c r="F2" s="1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62" t="str">
        <f>+'1. PATRIM FISCAL'!A3</f>
        <v>DECLARACION DE RENTA AÑO GRAVABLE 2021</v>
      </c>
      <c r="C3" s="63"/>
      <c r="D3" s="63"/>
      <c r="E3" s="64" t="s">
        <v>206</v>
      </c>
      <c r="F3" s="1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62" t="s">
        <v>9</v>
      </c>
      <c r="C4" s="63"/>
      <c r="D4" s="63"/>
      <c r="E4" s="63"/>
      <c r="F4" s="1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62"/>
      <c r="C5" s="63"/>
      <c r="D5" s="63"/>
      <c r="E5" s="63"/>
      <c r="F5" s="1"/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62"/>
      <c r="C6" s="65"/>
      <c r="D6" s="63"/>
      <c r="E6" s="65" t="s">
        <v>41</v>
      </c>
      <c r="F6" s="1"/>
      <c r="G6" s="6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62"/>
      <c r="C7" s="67" t="s">
        <v>207</v>
      </c>
      <c r="D7" s="63"/>
      <c r="E7" s="67" t="s">
        <v>44</v>
      </c>
      <c r="F7" s="1"/>
      <c r="G7" s="67" t="s">
        <v>45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62"/>
      <c r="C8" s="68" t="s">
        <v>105</v>
      </c>
      <c r="D8" s="63"/>
      <c r="E8" s="69" t="str">
        <f>+'2. RENTA FISCAL'!I8</f>
        <v xml:space="preserve"> 31-12-21</v>
      </c>
      <c r="F8" s="1"/>
      <c r="G8" s="68" t="s">
        <v>49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3"/>
      <c r="C9" s="63"/>
      <c r="D9" s="63"/>
      <c r="E9" s="63"/>
      <c r="F9" s="1"/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20" t="s">
        <v>208</v>
      </c>
      <c r="C10" s="63"/>
      <c r="D10" s="63"/>
      <c r="E10" s="70">
        <f>+'2. RENTA FISCAL'!I132</f>
        <v>574518000</v>
      </c>
      <c r="F10" s="1"/>
      <c r="G10" s="71">
        <f>+'2. RENTA FISCAL'!K132</f>
        <v>79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1"/>
      <c r="C11" s="63"/>
      <c r="D11" s="63"/>
      <c r="E11" s="63"/>
      <c r="F11" s="1"/>
      <c r="G11" s="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72" t="s">
        <v>209</v>
      </c>
      <c r="C12" s="73"/>
      <c r="D12" s="73"/>
      <c r="E12" s="70">
        <f>+'2. RENTA FISCAL'!I146</f>
        <v>61774000</v>
      </c>
      <c r="F12" s="1"/>
      <c r="G12" s="3">
        <f>+'2. RENTA FISCAL'!K146</f>
        <v>85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1"/>
      <c r="C13" s="63"/>
      <c r="D13" s="63"/>
      <c r="E13" s="63"/>
      <c r="F13" s="1"/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1" t="s">
        <v>210</v>
      </c>
      <c r="C14" s="63"/>
      <c r="D14" s="63"/>
      <c r="E14" s="74">
        <f>ROUND(+E10*31%,-3)</f>
        <v>178101000</v>
      </c>
      <c r="F14" s="1"/>
      <c r="G14" s="3">
        <f>+G12+1</f>
        <v>86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75"/>
      <c r="C15" s="63"/>
      <c r="D15" s="63"/>
      <c r="E15" s="76"/>
      <c r="F15" s="1"/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77" t="s">
        <v>211</v>
      </c>
      <c r="C16" s="73"/>
      <c r="D16" s="73"/>
      <c r="E16" s="78">
        <f>SUM(E14:E15)</f>
        <v>178101000</v>
      </c>
      <c r="F16" s="72"/>
      <c r="G16" s="3">
        <v>92</v>
      </c>
      <c r="H16" s="1"/>
      <c r="I16" s="1"/>
      <c r="J16" s="7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1"/>
      <c r="C17" s="63"/>
      <c r="D17" s="63"/>
      <c r="E17" s="74"/>
      <c r="F17" s="1"/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72" t="s">
        <v>212</v>
      </c>
      <c r="C18" s="63"/>
      <c r="D18" s="63"/>
      <c r="E18" s="74"/>
      <c r="F18" s="1"/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1" t="s">
        <v>213</v>
      </c>
      <c r="C19" s="63">
        <f>+'1. PATRIM FISCAL'!E34</f>
        <v>24567000</v>
      </c>
      <c r="D19" s="63"/>
      <c r="E19" s="74"/>
      <c r="F19" s="1"/>
      <c r="G19" s="3"/>
      <c r="H19" s="1"/>
      <c r="I19" s="1"/>
      <c r="J19" s="6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1" t="s">
        <v>214</v>
      </c>
      <c r="C20" s="63">
        <f>+'11. INGRESOS'!E69</f>
        <v>14213500</v>
      </c>
      <c r="D20" s="63"/>
      <c r="E20" s="74"/>
      <c r="F20" s="1"/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1" t="s">
        <v>215</v>
      </c>
      <c r="C21" s="63">
        <f>+'16. IMPTOS - EFECTIVO'!H20</f>
        <v>17228000</v>
      </c>
      <c r="D21" s="63"/>
      <c r="E21" s="74"/>
      <c r="F21" s="1"/>
      <c r="G21" s="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1" t="s">
        <v>216</v>
      </c>
      <c r="C22" s="79">
        <f>+'2. RENTA FISCAL'!B102*25%</f>
        <v>11300000</v>
      </c>
      <c r="D22" s="63"/>
      <c r="E22" s="80">
        <f>ROUND(SUM(C18:C22),-3)</f>
        <v>67309000</v>
      </c>
      <c r="F22" s="1"/>
      <c r="G22" s="3">
        <f>+G16+1</f>
        <v>93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1"/>
      <c r="C23" s="63"/>
      <c r="D23" s="63"/>
      <c r="E23" s="63"/>
      <c r="F23" s="1"/>
      <c r="G23" s="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72" t="s">
        <v>217</v>
      </c>
      <c r="C24" s="73"/>
      <c r="D24" s="73"/>
      <c r="E24" s="78">
        <f>E16-E22</f>
        <v>110792000</v>
      </c>
      <c r="F24" s="1"/>
      <c r="G24" s="3">
        <f>+G22+1</f>
        <v>94</v>
      </c>
      <c r="H24" s="1"/>
      <c r="I24" s="1"/>
      <c r="J24" s="8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72" t="s">
        <v>218</v>
      </c>
      <c r="C25" s="73"/>
      <c r="D25" s="73"/>
      <c r="E25" s="78">
        <f>ROUND(+E12*10%,-3)</f>
        <v>6177000</v>
      </c>
      <c r="F25" s="1"/>
      <c r="G25" s="3">
        <f t="shared" ref="G25:G26" si="0">+G24+1</f>
        <v>95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1" t="s">
        <v>219</v>
      </c>
      <c r="C26" s="63"/>
      <c r="D26" s="63"/>
      <c r="E26" s="80">
        <v>0</v>
      </c>
      <c r="F26" s="1"/>
      <c r="G26" s="3">
        <f t="shared" si="0"/>
        <v>96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1"/>
      <c r="C27" s="63"/>
      <c r="D27" s="63"/>
      <c r="E27" s="82"/>
      <c r="F27" s="1"/>
      <c r="G27" s="3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72" t="s">
        <v>220</v>
      </c>
      <c r="C28" s="73"/>
      <c r="D28" s="73"/>
      <c r="E28" s="83">
        <f>+E24+E25-E26</f>
        <v>116969000</v>
      </c>
      <c r="F28" s="72"/>
      <c r="G28" s="3">
        <f>+G26+1</f>
        <v>97</v>
      </c>
      <c r="H28" s="1"/>
      <c r="I28" s="63"/>
      <c r="J28" s="7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1"/>
      <c r="C29" s="63"/>
      <c r="D29" s="63"/>
      <c r="E29" s="82"/>
      <c r="F29" s="1"/>
      <c r="G29" s="3"/>
      <c r="H29" s="1"/>
      <c r="I29" s="8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hidden="1" customHeight="1" x14ac:dyDescent="0.2">
      <c r="A30" s="1"/>
      <c r="B30" s="1" t="s">
        <v>221</v>
      </c>
      <c r="C30" s="63"/>
      <c r="D30" s="63"/>
      <c r="E30" s="82">
        <v>0</v>
      </c>
      <c r="F30" s="1"/>
      <c r="G30" s="3">
        <f>+G28+1</f>
        <v>98</v>
      </c>
      <c r="H30" s="1"/>
      <c r="I30" s="8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hidden="1" customHeight="1" x14ac:dyDescent="0.2">
      <c r="A31" s="1"/>
      <c r="B31" s="1" t="s">
        <v>222</v>
      </c>
      <c r="C31" s="63"/>
      <c r="D31" s="63"/>
      <c r="E31" s="82">
        <v>0</v>
      </c>
      <c r="F31" s="1"/>
      <c r="G31" s="3">
        <f t="shared" ref="G31:G37" si="1">+G30+1</f>
        <v>99</v>
      </c>
      <c r="H31" s="1"/>
      <c r="I31" s="8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hidden="1" customHeight="1" x14ac:dyDescent="0.2">
      <c r="A32" s="1"/>
      <c r="B32" s="1" t="s">
        <v>223</v>
      </c>
      <c r="C32" s="63"/>
      <c r="D32" s="63"/>
      <c r="E32" s="82">
        <v>0</v>
      </c>
      <c r="F32" s="1"/>
      <c r="G32" s="3">
        <f t="shared" si="1"/>
        <v>100</v>
      </c>
      <c r="H32" s="1"/>
      <c r="I32" s="8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1" t="s">
        <v>224</v>
      </c>
      <c r="C33" s="63"/>
      <c r="D33" s="63"/>
      <c r="E33" s="82">
        <v>8379000</v>
      </c>
      <c r="F33" s="1"/>
      <c r="G33" s="3">
        <f t="shared" si="1"/>
        <v>101</v>
      </c>
      <c r="H33" s="1"/>
      <c r="I33" s="8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1" t="s">
        <v>225</v>
      </c>
      <c r="C34" s="63"/>
      <c r="D34" s="63"/>
      <c r="E34" s="82">
        <v>0</v>
      </c>
      <c r="F34" s="1"/>
      <c r="G34" s="3">
        <f t="shared" si="1"/>
        <v>102</v>
      </c>
      <c r="H34" s="1"/>
      <c r="I34" s="8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1" t="s">
        <v>226</v>
      </c>
      <c r="C35" s="63"/>
      <c r="D35" s="63"/>
      <c r="E35" s="82">
        <f>ROUND('1. PATRIM FISCAL'!E36,-3)</f>
        <v>33162000</v>
      </c>
      <c r="F35" s="1"/>
      <c r="G35" s="3">
        <f t="shared" si="1"/>
        <v>103</v>
      </c>
      <c r="H35" s="1"/>
      <c r="I35" s="8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1" t="s">
        <v>227</v>
      </c>
      <c r="C36" s="63"/>
      <c r="D36" s="63"/>
      <c r="E36" s="80">
        <f>ROUND(+'1. PATRIM FISCAL'!E35,-3)</f>
        <v>55007000</v>
      </c>
      <c r="F36" s="1"/>
      <c r="G36" s="3">
        <f t="shared" si="1"/>
        <v>104</v>
      </c>
      <c r="H36" s="1"/>
      <c r="I36" s="8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72" t="s">
        <v>228</v>
      </c>
      <c r="C37" s="63"/>
      <c r="D37" s="73"/>
      <c r="E37" s="84">
        <f>SUM(E35:E36)</f>
        <v>88169000</v>
      </c>
      <c r="F37" s="72"/>
      <c r="G37" s="3">
        <f t="shared" si="1"/>
        <v>105</v>
      </c>
      <c r="H37" s="1"/>
      <c r="I37" s="8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72"/>
      <c r="C38" s="63"/>
      <c r="D38" s="73"/>
      <c r="E38" s="84"/>
      <c r="F38" s="72"/>
      <c r="G38" s="3"/>
      <c r="H38" s="1"/>
      <c r="I38" s="8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1" t="s">
        <v>229</v>
      </c>
      <c r="C39" s="63"/>
      <c r="D39" s="63"/>
      <c r="E39" s="82">
        <f>'20. PÉRDIDAS - ANTICIPO'!F60</f>
        <v>0</v>
      </c>
      <c r="F39" s="1"/>
      <c r="G39" s="3">
        <f>+G37+1</f>
        <v>106</v>
      </c>
      <c r="H39" s="1"/>
      <c r="I39" s="8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1" t="s">
        <v>230</v>
      </c>
      <c r="C40" s="63"/>
      <c r="D40" s="63"/>
      <c r="E40" s="63">
        <v>0</v>
      </c>
      <c r="F40" s="1"/>
      <c r="G40" s="3">
        <f t="shared" ref="G40:G42" si="2">+G39+1</f>
        <v>107</v>
      </c>
      <c r="H40" s="1"/>
      <c r="I40" s="8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1" t="s">
        <v>231</v>
      </c>
      <c r="C41" s="63"/>
      <c r="D41" s="63"/>
      <c r="E41" s="63">
        <v>0</v>
      </c>
      <c r="F41" s="1"/>
      <c r="G41" s="3">
        <f t="shared" si="2"/>
        <v>108</v>
      </c>
      <c r="H41" s="1"/>
      <c r="I41" s="8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1" t="s">
        <v>232</v>
      </c>
      <c r="C42" s="63"/>
      <c r="D42" s="63"/>
      <c r="E42" s="85">
        <v>0</v>
      </c>
      <c r="F42" s="1"/>
      <c r="G42" s="3">
        <f t="shared" si="2"/>
        <v>109</v>
      </c>
      <c r="H42" s="1"/>
      <c r="I42" s="8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1"/>
      <c r="C43" s="63"/>
      <c r="D43" s="63"/>
      <c r="E43" s="63"/>
      <c r="F43" s="1"/>
      <c r="G43" s="3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72" t="s">
        <v>233</v>
      </c>
      <c r="C44" s="63"/>
      <c r="D44" s="63"/>
      <c r="E44" s="84">
        <f>+E28-E30-E31-E32-E33-E34-E37+E39-E40+E41+E42</f>
        <v>20421000</v>
      </c>
      <c r="F44" s="1"/>
      <c r="G44" s="3">
        <f>+G42+1</f>
        <v>110</v>
      </c>
      <c r="H44" s="1"/>
      <c r="I44" s="1"/>
      <c r="J44" s="8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72"/>
      <c r="C45" s="63"/>
      <c r="D45" s="63"/>
      <c r="E45" s="63"/>
      <c r="F45" s="1"/>
      <c r="G45" s="3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1" t="s">
        <v>234</v>
      </c>
      <c r="C46" s="63"/>
      <c r="D46" s="63"/>
      <c r="E46" s="85">
        <v>0</v>
      </c>
      <c r="F46" s="1"/>
      <c r="G46" s="3">
        <f>+G44+1</f>
        <v>111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1"/>
      <c r="C47" s="63"/>
      <c r="D47" s="63"/>
      <c r="E47" s="63"/>
      <c r="F47" s="1"/>
      <c r="G47" s="3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72" t="s">
        <v>235</v>
      </c>
      <c r="C48" s="63"/>
      <c r="D48" s="63"/>
      <c r="E48" s="70">
        <f>SUM(E44:E47)</f>
        <v>20421000</v>
      </c>
      <c r="F48" s="1"/>
      <c r="G48" s="3">
        <f>+G46+1</f>
        <v>112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1"/>
      <c r="C49" s="63"/>
      <c r="D49" s="63"/>
      <c r="E49" s="73"/>
      <c r="F49" s="1"/>
      <c r="G49" s="3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72" t="s">
        <v>236</v>
      </c>
      <c r="C50" s="63"/>
      <c r="D50" s="63"/>
      <c r="E50" s="70">
        <v>0</v>
      </c>
      <c r="F50" s="1"/>
      <c r="G50" s="3">
        <f>+G48+1</f>
        <v>113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63"/>
      <c r="B51" s="1"/>
      <c r="C51" s="63"/>
      <c r="D51" s="63"/>
      <c r="E51" s="63"/>
      <c r="F51" s="1"/>
      <c r="G51" s="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</row>
    <row r="52" spans="1:26" ht="12.75" customHeight="1" x14ac:dyDescent="0.2">
      <c r="A52" s="63"/>
      <c r="B52" s="1"/>
      <c r="C52" s="63"/>
      <c r="D52" s="63"/>
      <c r="E52" s="63"/>
      <c r="F52" s="1"/>
      <c r="G52" s="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</row>
    <row r="53" spans="1:26" ht="12.75" customHeight="1" x14ac:dyDescent="0.2">
      <c r="A53" s="63"/>
      <c r="B53" s="1"/>
      <c r="C53" s="63"/>
      <c r="D53" s="63"/>
      <c r="E53" s="63"/>
      <c r="F53" s="1"/>
      <c r="G53" s="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</row>
    <row r="54" spans="1:26" ht="12.75" customHeight="1" x14ac:dyDescent="0.2">
      <c r="A54" s="63"/>
      <c r="B54" s="86" t="s">
        <v>237</v>
      </c>
      <c r="C54" s="63"/>
      <c r="D54" s="63"/>
      <c r="E54" s="63"/>
      <c r="F54" s="1"/>
      <c r="G54" s="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</row>
    <row r="55" spans="1:26" ht="12.75" customHeight="1" x14ac:dyDescent="0.2">
      <c r="A55" s="63"/>
      <c r="B55" s="1" t="s">
        <v>238</v>
      </c>
      <c r="C55" s="63">
        <f>+E24</f>
        <v>110792000</v>
      </c>
      <c r="D55" s="63"/>
      <c r="E55" s="63"/>
      <c r="F55" s="1"/>
      <c r="G55" s="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</row>
    <row r="56" spans="1:26" ht="12.75" customHeight="1" x14ac:dyDescent="0.2">
      <c r="A56" s="63"/>
      <c r="B56" s="1" t="s">
        <v>239</v>
      </c>
      <c r="C56" s="63">
        <f>+'20. PÉRDIDAS - ANTICIPO'!F51</f>
        <v>89300000</v>
      </c>
      <c r="D56" s="63"/>
      <c r="E56" s="63"/>
      <c r="F56" s="1"/>
      <c r="G56" s="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</row>
    <row r="57" spans="1:26" ht="12.75" customHeight="1" x14ac:dyDescent="0.2">
      <c r="A57" s="63"/>
      <c r="B57" s="1" t="s">
        <v>240</v>
      </c>
      <c r="C57" s="87">
        <f>+C55-C56</f>
        <v>21492000</v>
      </c>
      <c r="D57" s="63"/>
      <c r="E57" s="88">
        <f>+C57/C56</f>
        <v>0.24067189249720045</v>
      </c>
      <c r="F57" s="1"/>
      <c r="G57" s="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</row>
    <row r="58" spans="1:26" ht="12.75" customHeight="1" x14ac:dyDescent="0.2">
      <c r="A58" s="63"/>
      <c r="B58" s="1" t="s">
        <v>241</v>
      </c>
      <c r="C58" s="63"/>
      <c r="D58" s="63"/>
      <c r="E58" s="63" t="str">
        <f>IF(E57&gt;=30%,"6 meses","12 meses")</f>
        <v>12 meses</v>
      </c>
      <c r="F58" s="1"/>
      <c r="G58" s="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</row>
    <row r="59" spans="1:26" ht="12.75" customHeight="1" x14ac:dyDescent="0.2">
      <c r="A59" s="63"/>
      <c r="B59" s="1"/>
      <c r="C59" s="63"/>
      <c r="D59" s="63"/>
      <c r="E59" s="63"/>
      <c r="F59" s="1"/>
      <c r="G59" s="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</row>
    <row r="60" spans="1:26" ht="12.75" customHeight="1" x14ac:dyDescent="0.2">
      <c r="A60" s="63"/>
      <c r="B60" s="1"/>
      <c r="C60" s="63"/>
      <c r="D60" s="63"/>
      <c r="E60" s="63"/>
      <c r="F60" s="1"/>
      <c r="G60" s="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</row>
    <row r="61" spans="1:26" ht="12.75" customHeight="1" x14ac:dyDescent="0.2">
      <c r="A61" s="63"/>
      <c r="B61" s="1"/>
      <c r="C61" s="63"/>
      <c r="D61" s="63"/>
      <c r="E61" s="63"/>
      <c r="F61" s="1"/>
      <c r="G61" s="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</row>
    <row r="62" spans="1:26" ht="12.75" customHeight="1" x14ac:dyDescent="0.2">
      <c r="A62" s="63"/>
      <c r="B62" s="1"/>
      <c r="C62" s="63"/>
      <c r="D62" s="63"/>
      <c r="E62" s="63"/>
      <c r="F62" s="1"/>
      <c r="G62" s="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</row>
    <row r="63" spans="1:26" ht="12.75" customHeight="1" x14ac:dyDescent="0.2">
      <c r="A63" s="63"/>
      <c r="B63" s="1"/>
      <c r="C63" s="63"/>
      <c r="D63" s="63"/>
      <c r="E63" s="63"/>
      <c r="F63" s="1"/>
      <c r="G63" s="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</row>
    <row r="64" spans="1:26" ht="12.75" customHeight="1" x14ac:dyDescent="0.2">
      <c r="A64" s="63"/>
      <c r="B64" s="1"/>
      <c r="C64" s="63"/>
      <c r="D64" s="63"/>
      <c r="E64" s="63"/>
      <c r="F64" s="1"/>
      <c r="G64" s="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</row>
    <row r="65" spans="1:26" ht="12.75" customHeight="1" x14ac:dyDescent="0.2">
      <c r="A65" s="1"/>
      <c r="B65" s="1"/>
      <c r="C65" s="63"/>
      <c r="D65" s="63"/>
      <c r="E65" s="63"/>
      <c r="F65" s="1"/>
      <c r="G65" s="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63"/>
      <c r="D66" s="63"/>
      <c r="E66" s="63"/>
      <c r="F66" s="1"/>
      <c r="G66" s="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63"/>
      <c r="D67" s="63"/>
      <c r="E67" s="63"/>
      <c r="F67" s="1"/>
      <c r="G67" s="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63"/>
      <c r="D68" s="63"/>
      <c r="E68" s="63"/>
      <c r="F68" s="1"/>
      <c r="G68" s="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63"/>
      <c r="D69" s="63"/>
      <c r="E69" s="63"/>
      <c r="F69" s="1"/>
      <c r="G69" s="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63"/>
      <c r="D70" s="63"/>
      <c r="E70" s="63"/>
      <c r="F70" s="1"/>
      <c r="G70" s="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63"/>
      <c r="D71" s="63"/>
      <c r="E71" s="63"/>
      <c r="F71" s="1"/>
      <c r="G71" s="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63"/>
      <c r="D72" s="63"/>
      <c r="E72" s="63"/>
      <c r="F72" s="1"/>
      <c r="G72" s="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63"/>
      <c r="D73" s="63"/>
      <c r="E73" s="63"/>
      <c r="F73" s="1"/>
      <c r="G73" s="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63"/>
      <c r="D74" s="63"/>
      <c r="E74" s="63"/>
      <c r="F74" s="1"/>
      <c r="G74" s="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63"/>
      <c r="D75" s="63"/>
      <c r="E75" s="63"/>
      <c r="F75" s="1"/>
      <c r="G75" s="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63"/>
      <c r="D76" s="63"/>
      <c r="E76" s="63"/>
      <c r="F76" s="1"/>
      <c r="G76" s="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63"/>
      <c r="D77" s="63"/>
      <c r="E77" s="63"/>
      <c r="F77" s="1"/>
      <c r="G77" s="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63"/>
      <c r="D78" s="63"/>
      <c r="E78" s="63"/>
      <c r="F78" s="1"/>
      <c r="G78" s="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63"/>
      <c r="D79" s="63"/>
      <c r="E79" s="63"/>
      <c r="F79" s="1"/>
      <c r="G79" s="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63"/>
      <c r="D80" s="63"/>
      <c r="E80" s="63"/>
      <c r="F80" s="1"/>
      <c r="G80" s="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63"/>
      <c r="D81" s="63"/>
      <c r="E81" s="63"/>
      <c r="F81" s="1"/>
      <c r="G81" s="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63"/>
      <c r="D82" s="63"/>
      <c r="E82" s="63"/>
      <c r="F82" s="1"/>
      <c r="G82" s="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63"/>
      <c r="D83" s="63"/>
      <c r="E83" s="63"/>
      <c r="F83" s="1"/>
      <c r="G83" s="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63"/>
      <c r="D84" s="63"/>
      <c r="E84" s="63"/>
      <c r="F84" s="1"/>
      <c r="G84" s="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63"/>
      <c r="D85" s="63"/>
      <c r="E85" s="63"/>
      <c r="F85" s="1"/>
      <c r="G85" s="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63"/>
      <c r="D86" s="63"/>
      <c r="E86" s="63"/>
      <c r="F86" s="1"/>
      <c r="G86" s="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63"/>
      <c r="D87" s="63"/>
      <c r="E87" s="63"/>
      <c r="F87" s="1"/>
      <c r="G87" s="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63"/>
      <c r="D88" s="63"/>
      <c r="E88" s="63"/>
      <c r="F88" s="1"/>
      <c r="G88" s="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63"/>
      <c r="D89" s="63"/>
      <c r="E89" s="63"/>
      <c r="F89" s="1"/>
      <c r="G89" s="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63"/>
      <c r="D90" s="63"/>
      <c r="E90" s="63"/>
      <c r="F90" s="1"/>
      <c r="G90" s="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63"/>
      <c r="D91" s="63"/>
      <c r="E91" s="63"/>
      <c r="F91" s="1"/>
      <c r="G91" s="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63"/>
      <c r="D92" s="63"/>
      <c r="E92" s="63"/>
      <c r="F92" s="1"/>
      <c r="G92" s="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63"/>
      <c r="D93" s="63"/>
      <c r="E93" s="63"/>
      <c r="F93" s="1"/>
      <c r="G93" s="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63"/>
      <c r="D94" s="63"/>
      <c r="E94" s="63"/>
      <c r="F94" s="1"/>
      <c r="G94" s="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63"/>
      <c r="D95" s="63"/>
      <c r="E95" s="63"/>
      <c r="F95" s="1"/>
      <c r="G95" s="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63"/>
      <c r="D96" s="63"/>
      <c r="E96" s="63"/>
      <c r="F96" s="1"/>
      <c r="G96" s="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63"/>
      <c r="D97" s="63"/>
      <c r="E97" s="63"/>
      <c r="F97" s="1"/>
      <c r="G97" s="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63"/>
      <c r="D98" s="63"/>
      <c r="E98" s="63"/>
      <c r="F98" s="1"/>
      <c r="G98" s="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63"/>
      <c r="D99" s="63"/>
      <c r="E99" s="63"/>
      <c r="F99" s="1"/>
      <c r="G99" s="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63"/>
      <c r="D100" s="63"/>
      <c r="E100" s="63"/>
      <c r="F100" s="1"/>
      <c r="G100" s="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63"/>
      <c r="D101" s="63"/>
      <c r="E101" s="63"/>
      <c r="F101" s="1"/>
      <c r="G101" s="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63"/>
      <c r="D102" s="63"/>
      <c r="E102" s="63"/>
      <c r="F102" s="1"/>
      <c r="G102" s="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63"/>
      <c r="D103" s="63"/>
      <c r="E103" s="63"/>
      <c r="F103" s="1"/>
      <c r="G103" s="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63"/>
      <c r="D104" s="63"/>
      <c r="E104" s="63"/>
      <c r="F104" s="1"/>
      <c r="G104" s="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63"/>
      <c r="D105" s="63"/>
      <c r="E105" s="63"/>
      <c r="F105" s="1"/>
      <c r="G105" s="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63"/>
      <c r="D106" s="63"/>
      <c r="E106" s="63"/>
      <c r="F106" s="1"/>
      <c r="G106" s="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63"/>
      <c r="D107" s="63"/>
      <c r="E107" s="63"/>
      <c r="F107" s="1"/>
      <c r="G107" s="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63"/>
      <c r="D108" s="63"/>
      <c r="E108" s="63"/>
      <c r="F108" s="1"/>
      <c r="G108" s="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63"/>
      <c r="D109" s="63"/>
      <c r="E109" s="63"/>
      <c r="F109" s="1"/>
      <c r="G109" s="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63"/>
      <c r="D110" s="63"/>
      <c r="E110" s="63"/>
      <c r="F110" s="1"/>
      <c r="G110" s="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63"/>
      <c r="D111" s="63"/>
      <c r="E111" s="63"/>
      <c r="F111" s="1"/>
      <c r="G111" s="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63"/>
      <c r="D112" s="63"/>
      <c r="E112" s="63"/>
      <c r="F112" s="1"/>
      <c r="G112" s="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63"/>
      <c r="D113" s="63"/>
      <c r="E113" s="63"/>
      <c r="F113" s="1"/>
      <c r="G113" s="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63"/>
      <c r="D114" s="63"/>
      <c r="E114" s="63"/>
      <c r="F114" s="1"/>
      <c r="G114" s="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63"/>
      <c r="D115" s="63"/>
      <c r="E115" s="63"/>
      <c r="F115" s="1"/>
      <c r="G115" s="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63"/>
      <c r="D116" s="63"/>
      <c r="E116" s="63"/>
      <c r="F116" s="1"/>
      <c r="G116" s="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63"/>
      <c r="D117" s="63"/>
      <c r="E117" s="63"/>
      <c r="F117" s="1"/>
      <c r="G117" s="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63"/>
      <c r="D118" s="63"/>
      <c r="E118" s="63"/>
      <c r="F118" s="1"/>
      <c r="G118" s="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63"/>
      <c r="D119" s="63"/>
      <c r="E119" s="63"/>
      <c r="F119" s="1"/>
      <c r="G119" s="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63"/>
      <c r="D120" s="63"/>
      <c r="E120" s="63"/>
      <c r="F120" s="1"/>
      <c r="G120" s="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63"/>
      <c r="D121" s="63"/>
      <c r="E121" s="63"/>
      <c r="F121" s="1"/>
      <c r="G121" s="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63"/>
      <c r="D122" s="63"/>
      <c r="E122" s="63"/>
      <c r="F122" s="1"/>
      <c r="G122" s="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63"/>
      <c r="D123" s="63"/>
      <c r="E123" s="63"/>
      <c r="F123" s="1"/>
      <c r="G123" s="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63"/>
      <c r="D124" s="63"/>
      <c r="E124" s="63"/>
      <c r="F124" s="1"/>
      <c r="G124" s="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63"/>
      <c r="D125" s="63"/>
      <c r="E125" s="63"/>
      <c r="F125" s="1"/>
      <c r="G125" s="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63"/>
      <c r="D126" s="63"/>
      <c r="E126" s="63"/>
      <c r="F126" s="1"/>
      <c r="G126" s="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63"/>
      <c r="D127" s="63"/>
      <c r="E127" s="63"/>
      <c r="F127" s="1"/>
      <c r="G127" s="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63"/>
      <c r="D128" s="63"/>
      <c r="E128" s="63"/>
      <c r="F128" s="1"/>
      <c r="G128" s="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63"/>
      <c r="D129" s="63"/>
      <c r="E129" s="63"/>
      <c r="F129" s="1"/>
      <c r="G129" s="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63"/>
      <c r="D130" s="63"/>
      <c r="E130" s="63"/>
      <c r="F130" s="1"/>
      <c r="G130" s="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63"/>
      <c r="D131" s="63"/>
      <c r="E131" s="63"/>
      <c r="F131" s="1"/>
      <c r="G131" s="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63"/>
      <c r="D132" s="63"/>
      <c r="E132" s="63"/>
      <c r="F132" s="1"/>
      <c r="G132" s="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63"/>
      <c r="D133" s="63"/>
      <c r="E133" s="63"/>
      <c r="F133" s="1"/>
      <c r="G133" s="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63"/>
      <c r="D134" s="63"/>
      <c r="E134" s="63"/>
      <c r="F134" s="1"/>
      <c r="G134" s="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63"/>
      <c r="D135" s="63"/>
      <c r="E135" s="63"/>
      <c r="F135" s="1"/>
      <c r="G135" s="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63"/>
      <c r="D136" s="63"/>
      <c r="E136" s="63"/>
      <c r="F136" s="1"/>
      <c r="G136" s="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63"/>
      <c r="D137" s="63"/>
      <c r="E137" s="63"/>
      <c r="F137" s="1"/>
      <c r="G137" s="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63"/>
      <c r="D138" s="63"/>
      <c r="E138" s="63"/>
      <c r="F138" s="1"/>
      <c r="G138" s="3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63"/>
      <c r="D139" s="63"/>
      <c r="E139" s="63"/>
      <c r="F139" s="1"/>
      <c r="G139" s="3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63"/>
      <c r="D140" s="63"/>
      <c r="E140" s="63"/>
      <c r="F140" s="1"/>
      <c r="G140" s="3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63"/>
      <c r="D141" s="63"/>
      <c r="E141" s="63"/>
      <c r="F141" s="1"/>
      <c r="G141" s="3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63"/>
      <c r="D142" s="63"/>
      <c r="E142" s="63"/>
      <c r="F142" s="1"/>
      <c r="G142" s="3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63"/>
      <c r="D143" s="63"/>
      <c r="E143" s="63"/>
      <c r="F143" s="1"/>
      <c r="G143" s="3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63"/>
      <c r="D144" s="63"/>
      <c r="E144" s="63"/>
      <c r="F144" s="1"/>
      <c r="G144" s="3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63"/>
      <c r="D145" s="63"/>
      <c r="E145" s="63"/>
      <c r="F145" s="1"/>
      <c r="G145" s="3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63"/>
      <c r="D146" s="63"/>
      <c r="E146" s="63"/>
      <c r="F146" s="1"/>
      <c r="G146" s="3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63"/>
      <c r="D147" s="63"/>
      <c r="E147" s="63"/>
      <c r="F147" s="1"/>
      <c r="G147" s="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63"/>
      <c r="D148" s="63"/>
      <c r="E148" s="63"/>
      <c r="F148" s="1"/>
      <c r="G148" s="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63"/>
      <c r="D149" s="63"/>
      <c r="E149" s="63"/>
      <c r="F149" s="1"/>
      <c r="G149" s="3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63"/>
      <c r="D150" s="63"/>
      <c r="E150" s="63"/>
      <c r="F150" s="1"/>
      <c r="G150" s="3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63"/>
      <c r="D151" s="63"/>
      <c r="E151" s="63"/>
      <c r="F151" s="1"/>
      <c r="G151" s="3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63"/>
      <c r="D152" s="63"/>
      <c r="E152" s="63"/>
      <c r="F152" s="1"/>
      <c r="G152" s="3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63"/>
      <c r="D153" s="63"/>
      <c r="E153" s="63"/>
      <c r="F153" s="1"/>
      <c r="G153" s="3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63"/>
      <c r="D154" s="63"/>
      <c r="E154" s="63"/>
      <c r="F154" s="1"/>
      <c r="G154" s="3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63"/>
      <c r="D155" s="63"/>
      <c r="E155" s="63"/>
      <c r="F155" s="1"/>
      <c r="G155" s="3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63"/>
      <c r="D156" s="63"/>
      <c r="E156" s="63"/>
      <c r="F156" s="1"/>
      <c r="G156" s="3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63"/>
      <c r="D157" s="63"/>
      <c r="E157" s="63"/>
      <c r="F157" s="1"/>
      <c r="G157" s="3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63"/>
      <c r="D158" s="63"/>
      <c r="E158" s="63"/>
      <c r="F158" s="1"/>
      <c r="G158" s="3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63"/>
      <c r="D159" s="63"/>
      <c r="E159" s="63"/>
      <c r="F159" s="1"/>
      <c r="G159" s="3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63"/>
      <c r="D160" s="63"/>
      <c r="E160" s="63"/>
      <c r="F160" s="1"/>
      <c r="G160" s="3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63"/>
      <c r="D161" s="63"/>
      <c r="E161" s="63"/>
      <c r="F161" s="1"/>
      <c r="G161" s="3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63"/>
      <c r="D162" s="63"/>
      <c r="E162" s="63"/>
      <c r="F162" s="1"/>
      <c r="G162" s="3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63"/>
      <c r="D163" s="63"/>
      <c r="E163" s="63"/>
      <c r="F163" s="1"/>
      <c r="G163" s="3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63"/>
      <c r="D164" s="63"/>
      <c r="E164" s="63"/>
      <c r="F164" s="1"/>
      <c r="G164" s="3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63"/>
      <c r="D165" s="63"/>
      <c r="E165" s="63"/>
      <c r="F165" s="1"/>
      <c r="G165" s="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63"/>
      <c r="D166" s="63"/>
      <c r="E166" s="63"/>
      <c r="F166" s="1"/>
      <c r="G166" s="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63"/>
      <c r="D167" s="63"/>
      <c r="E167" s="63"/>
      <c r="F167" s="1"/>
      <c r="G167" s="3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63"/>
      <c r="D168" s="63"/>
      <c r="E168" s="63"/>
      <c r="F168" s="1"/>
      <c r="G168" s="3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63"/>
      <c r="D169" s="63"/>
      <c r="E169" s="63"/>
      <c r="F169" s="1"/>
      <c r="G169" s="3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63"/>
      <c r="D170" s="63"/>
      <c r="E170" s="63"/>
      <c r="F170" s="1"/>
      <c r="G170" s="3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63"/>
      <c r="D171" s="63"/>
      <c r="E171" s="63"/>
      <c r="F171" s="1"/>
      <c r="G171" s="3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63"/>
      <c r="D172" s="63"/>
      <c r="E172" s="63"/>
      <c r="F172" s="1"/>
      <c r="G172" s="3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63"/>
      <c r="D173" s="63"/>
      <c r="E173" s="63"/>
      <c r="F173" s="1"/>
      <c r="G173" s="3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63"/>
      <c r="D174" s="63"/>
      <c r="E174" s="63"/>
      <c r="F174" s="1"/>
      <c r="G174" s="3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63"/>
      <c r="D175" s="63"/>
      <c r="E175" s="63"/>
      <c r="F175" s="1"/>
      <c r="G175" s="3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63"/>
      <c r="D176" s="63"/>
      <c r="E176" s="63"/>
      <c r="F176" s="1"/>
      <c r="G176" s="3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63"/>
      <c r="D177" s="63"/>
      <c r="E177" s="63"/>
      <c r="F177" s="1"/>
      <c r="G177" s="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63"/>
      <c r="D178" s="63"/>
      <c r="E178" s="63"/>
      <c r="F178" s="1"/>
      <c r="G178" s="3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63"/>
      <c r="D179" s="63"/>
      <c r="E179" s="63"/>
      <c r="F179" s="1"/>
      <c r="G179" s="3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63"/>
      <c r="D180" s="63"/>
      <c r="E180" s="63"/>
      <c r="F180" s="1"/>
      <c r="G180" s="3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63"/>
      <c r="D181" s="63"/>
      <c r="E181" s="63"/>
      <c r="F181" s="1"/>
      <c r="G181" s="3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63"/>
      <c r="D182" s="63"/>
      <c r="E182" s="63"/>
      <c r="F182" s="1"/>
      <c r="G182" s="3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63"/>
      <c r="D183" s="63"/>
      <c r="E183" s="63"/>
      <c r="F183" s="1"/>
      <c r="G183" s="3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63"/>
      <c r="D184" s="63"/>
      <c r="E184" s="63"/>
      <c r="F184" s="1"/>
      <c r="G184" s="3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63"/>
      <c r="D185" s="63"/>
      <c r="E185" s="63"/>
      <c r="F185" s="1"/>
      <c r="G185" s="3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63"/>
      <c r="D186" s="63"/>
      <c r="E186" s="63"/>
      <c r="F186" s="1"/>
      <c r="G186" s="3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63"/>
      <c r="D187" s="63"/>
      <c r="E187" s="63"/>
      <c r="F187" s="1"/>
      <c r="G187" s="3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63"/>
      <c r="D188" s="63"/>
      <c r="E188" s="63"/>
      <c r="F188" s="1"/>
      <c r="G188" s="3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63"/>
      <c r="D189" s="63"/>
      <c r="E189" s="63"/>
      <c r="F189" s="1"/>
      <c r="G189" s="3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63"/>
      <c r="D190" s="63"/>
      <c r="E190" s="63"/>
      <c r="F190" s="1"/>
      <c r="G190" s="3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63"/>
      <c r="D191" s="63"/>
      <c r="E191" s="63"/>
      <c r="F191" s="1"/>
      <c r="G191" s="3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63"/>
      <c r="D192" s="63"/>
      <c r="E192" s="63"/>
      <c r="F192" s="1"/>
      <c r="G192" s="3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63"/>
      <c r="D193" s="63"/>
      <c r="E193" s="63"/>
      <c r="F193" s="1"/>
      <c r="G193" s="3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63"/>
      <c r="D194" s="63"/>
      <c r="E194" s="63"/>
      <c r="F194" s="1"/>
      <c r="G194" s="3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63"/>
      <c r="D195" s="63"/>
      <c r="E195" s="63"/>
      <c r="F195" s="1"/>
      <c r="G195" s="3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63"/>
      <c r="D196" s="63"/>
      <c r="E196" s="63"/>
      <c r="F196" s="1"/>
      <c r="G196" s="3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63"/>
      <c r="D197" s="63"/>
      <c r="E197" s="63"/>
      <c r="F197" s="1"/>
      <c r="G197" s="3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63"/>
      <c r="D198" s="63"/>
      <c r="E198" s="63"/>
      <c r="F198" s="1"/>
      <c r="G198" s="3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63"/>
      <c r="D199" s="63"/>
      <c r="E199" s="63"/>
      <c r="F199" s="1"/>
      <c r="G199" s="3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63"/>
      <c r="D200" s="63"/>
      <c r="E200" s="63"/>
      <c r="F200" s="1"/>
      <c r="G200" s="3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63"/>
      <c r="D201" s="63"/>
      <c r="E201" s="63"/>
      <c r="F201" s="1"/>
      <c r="G201" s="3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63"/>
      <c r="D202" s="63"/>
      <c r="E202" s="63"/>
      <c r="F202" s="1"/>
      <c r="G202" s="3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63"/>
      <c r="D203" s="63"/>
      <c r="E203" s="63"/>
      <c r="F203" s="1"/>
      <c r="G203" s="3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63"/>
      <c r="D204" s="63"/>
      <c r="E204" s="63"/>
      <c r="F204" s="1"/>
      <c r="G204" s="3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63"/>
      <c r="D205" s="63"/>
      <c r="E205" s="63"/>
      <c r="F205" s="1"/>
      <c r="G205" s="3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63"/>
      <c r="D206" s="63"/>
      <c r="E206" s="63"/>
      <c r="F206" s="1"/>
      <c r="G206" s="3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63"/>
      <c r="D207" s="63"/>
      <c r="E207" s="63"/>
      <c r="F207" s="1"/>
      <c r="G207" s="3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63"/>
      <c r="D208" s="63"/>
      <c r="E208" s="63"/>
      <c r="F208" s="1"/>
      <c r="G208" s="3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63"/>
      <c r="D209" s="63"/>
      <c r="E209" s="63"/>
      <c r="F209" s="1"/>
      <c r="G209" s="3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63"/>
      <c r="D210" s="63"/>
      <c r="E210" s="63"/>
      <c r="F210" s="1"/>
      <c r="G210" s="3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63"/>
      <c r="D211" s="63"/>
      <c r="E211" s="63"/>
      <c r="F211" s="1"/>
      <c r="G211" s="3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63"/>
      <c r="D212" s="63"/>
      <c r="E212" s="63"/>
      <c r="F212" s="1"/>
      <c r="G212" s="3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63"/>
      <c r="D213" s="63"/>
      <c r="E213" s="63"/>
      <c r="F213" s="1"/>
      <c r="G213" s="3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63"/>
      <c r="D214" s="63"/>
      <c r="E214" s="63"/>
      <c r="F214" s="1"/>
      <c r="G214" s="3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63"/>
      <c r="D215" s="63"/>
      <c r="E215" s="63"/>
      <c r="F215" s="1"/>
      <c r="G215" s="3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63"/>
      <c r="D216" s="63"/>
      <c r="E216" s="63"/>
      <c r="F216" s="1"/>
      <c r="G216" s="3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63"/>
      <c r="D217" s="63"/>
      <c r="E217" s="63"/>
      <c r="F217" s="1"/>
      <c r="G217" s="3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63"/>
      <c r="D218" s="63"/>
      <c r="E218" s="63"/>
      <c r="F218" s="1"/>
      <c r="G218" s="3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63"/>
      <c r="D219" s="63"/>
      <c r="E219" s="63"/>
      <c r="F219" s="1"/>
      <c r="G219" s="3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63"/>
      <c r="D220" s="63"/>
      <c r="E220" s="63"/>
      <c r="F220" s="1"/>
      <c r="G220" s="3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63"/>
      <c r="D221" s="63"/>
      <c r="E221" s="63"/>
      <c r="F221" s="1"/>
      <c r="G221" s="3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63"/>
      <c r="D222" s="63"/>
      <c r="E222" s="63"/>
      <c r="F222" s="1"/>
      <c r="G222" s="3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63"/>
      <c r="D223" s="63"/>
      <c r="E223" s="63"/>
      <c r="F223" s="1"/>
      <c r="G223" s="3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63"/>
      <c r="D224" s="63"/>
      <c r="E224" s="63"/>
      <c r="F224" s="1"/>
      <c r="G224" s="3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63"/>
      <c r="D225" s="63"/>
      <c r="E225" s="63"/>
      <c r="F225" s="1"/>
      <c r="G225" s="3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63"/>
      <c r="D226" s="63"/>
      <c r="E226" s="63"/>
      <c r="F226" s="1"/>
      <c r="G226" s="3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63"/>
      <c r="D227" s="63"/>
      <c r="E227" s="63"/>
      <c r="F227" s="1"/>
      <c r="G227" s="3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63"/>
      <c r="D228" s="63"/>
      <c r="E228" s="63"/>
      <c r="F228" s="1"/>
      <c r="G228" s="3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63"/>
      <c r="D229" s="63"/>
      <c r="E229" s="63"/>
      <c r="F229" s="1"/>
      <c r="G229" s="3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63"/>
      <c r="D230" s="63"/>
      <c r="E230" s="63"/>
      <c r="F230" s="1"/>
      <c r="G230" s="3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63"/>
      <c r="D231" s="63"/>
      <c r="E231" s="63"/>
      <c r="F231" s="1"/>
      <c r="G231" s="3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63"/>
      <c r="D232" s="63"/>
      <c r="E232" s="63"/>
      <c r="F232" s="1"/>
      <c r="G232" s="3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63"/>
      <c r="D233" s="63"/>
      <c r="E233" s="63"/>
      <c r="F233" s="1"/>
      <c r="G233" s="3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63"/>
      <c r="D234" s="63"/>
      <c r="E234" s="63"/>
      <c r="F234" s="1"/>
      <c r="G234" s="3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63"/>
      <c r="D235" s="63"/>
      <c r="E235" s="63"/>
      <c r="F235" s="1"/>
      <c r="G235" s="3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63"/>
      <c r="D236" s="63"/>
      <c r="E236" s="63"/>
      <c r="F236" s="1"/>
      <c r="G236" s="3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63"/>
      <c r="D237" s="63"/>
      <c r="E237" s="63"/>
      <c r="F237" s="1"/>
      <c r="G237" s="3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63"/>
      <c r="D238" s="63"/>
      <c r="E238" s="63"/>
      <c r="F238" s="1"/>
      <c r="G238" s="3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63"/>
      <c r="D239" s="63"/>
      <c r="E239" s="63"/>
      <c r="F239" s="1"/>
      <c r="G239" s="3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63"/>
      <c r="D240" s="63"/>
      <c r="E240" s="63"/>
      <c r="F240" s="1"/>
      <c r="G240" s="3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63"/>
      <c r="D241" s="63"/>
      <c r="E241" s="63"/>
      <c r="F241" s="1"/>
      <c r="G241" s="3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63"/>
      <c r="D242" s="63"/>
      <c r="E242" s="63"/>
      <c r="F242" s="1"/>
      <c r="G242" s="3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63"/>
      <c r="D243" s="63"/>
      <c r="E243" s="63"/>
      <c r="F243" s="1"/>
      <c r="G243" s="3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63"/>
      <c r="D244" s="63"/>
      <c r="E244" s="63"/>
      <c r="F244" s="1"/>
      <c r="G244" s="3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63"/>
      <c r="D245" s="63"/>
      <c r="E245" s="63"/>
      <c r="F245" s="1"/>
      <c r="G245" s="3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63"/>
      <c r="D246" s="63"/>
      <c r="E246" s="63"/>
      <c r="F246" s="1"/>
      <c r="G246" s="3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63"/>
      <c r="D247" s="63"/>
      <c r="E247" s="63"/>
      <c r="F247" s="1"/>
      <c r="G247" s="3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63"/>
      <c r="D248" s="63"/>
      <c r="E248" s="63"/>
      <c r="F248" s="1"/>
      <c r="G248" s="3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63"/>
      <c r="D249" s="63"/>
      <c r="E249" s="63"/>
      <c r="F249" s="1"/>
      <c r="G249" s="3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63"/>
      <c r="D250" s="63"/>
      <c r="E250" s="63"/>
      <c r="F250" s="1"/>
      <c r="G250" s="3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63"/>
      <c r="D251" s="63"/>
      <c r="E251" s="63"/>
      <c r="F251" s="1"/>
      <c r="G251" s="3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63"/>
      <c r="D252" s="63"/>
      <c r="E252" s="63"/>
      <c r="F252" s="1"/>
      <c r="G252" s="3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63"/>
      <c r="D253" s="63"/>
      <c r="E253" s="63"/>
      <c r="F253" s="1"/>
      <c r="G253" s="3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63"/>
      <c r="D254" s="63"/>
      <c r="E254" s="63"/>
      <c r="F254" s="1"/>
      <c r="G254" s="3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63"/>
      <c r="D255" s="63"/>
      <c r="E255" s="63"/>
      <c r="F255" s="1"/>
      <c r="G255" s="3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63"/>
      <c r="D256" s="63"/>
      <c r="E256" s="63"/>
      <c r="F256" s="1"/>
      <c r="G256" s="3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63"/>
      <c r="D257" s="63"/>
      <c r="E257" s="63"/>
      <c r="F257" s="1"/>
      <c r="G257" s="3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63"/>
      <c r="D258" s="63"/>
      <c r="E258" s="63"/>
      <c r="F258" s="1"/>
      <c r="G258" s="3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63"/>
      <c r="D259" s="63"/>
      <c r="E259" s="63"/>
      <c r="F259" s="1"/>
      <c r="G259" s="3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63"/>
      <c r="D260" s="63"/>
      <c r="E260" s="63"/>
      <c r="F260" s="1"/>
      <c r="G260" s="3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63"/>
      <c r="D261" s="63"/>
      <c r="E261" s="63"/>
      <c r="F261" s="1"/>
      <c r="G261" s="3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63"/>
      <c r="D262" s="63"/>
      <c r="E262" s="63"/>
      <c r="F262" s="1"/>
      <c r="G262" s="3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63"/>
      <c r="D263" s="63"/>
      <c r="E263" s="63"/>
      <c r="F263" s="1"/>
      <c r="G263" s="3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63"/>
      <c r="D264" s="63"/>
      <c r="E264" s="63"/>
      <c r="F264" s="1"/>
      <c r="G264" s="3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63"/>
      <c r="D265" s="63"/>
      <c r="E265" s="63"/>
      <c r="F265" s="1"/>
      <c r="G265" s="3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63"/>
      <c r="D266" s="63"/>
      <c r="E266" s="63"/>
      <c r="F266" s="1"/>
      <c r="G266" s="3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63"/>
      <c r="D267" s="63"/>
      <c r="E267" s="63"/>
      <c r="F267" s="1"/>
      <c r="G267" s="3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63"/>
      <c r="D268" s="63"/>
      <c r="E268" s="63"/>
      <c r="F268" s="1"/>
      <c r="G268" s="3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63"/>
      <c r="D269" s="63"/>
      <c r="E269" s="63"/>
      <c r="F269" s="1"/>
      <c r="G269" s="3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63"/>
      <c r="D270" s="63"/>
      <c r="E270" s="63"/>
      <c r="F270" s="1"/>
      <c r="G270" s="3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63"/>
      <c r="D271" s="63"/>
      <c r="E271" s="63"/>
      <c r="F271" s="1"/>
      <c r="G271" s="3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63"/>
      <c r="D272" s="63"/>
      <c r="E272" s="63"/>
      <c r="F272" s="1"/>
      <c r="G272" s="3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63"/>
      <c r="D273" s="63"/>
      <c r="E273" s="63"/>
      <c r="F273" s="1"/>
      <c r="G273" s="3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63"/>
      <c r="D274" s="63"/>
      <c r="E274" s="63"/>
      <c r="F274" s="1"/>
      <c r="G274" s="3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63"/>
      <c r="D275" s="63"/>
      <c r="E275" s="63"/>
      <c r="F275" s="1"/>
      <c r="G275" s="3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63"/>
      <c r="D276" s="63"/>
      <c r="E276" s="63"/>
      <c r="F276" s="1"/>
      <c r="G276" s="3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63"/>
      <c r="D277" s="63"/>
      <c r="E277" s="63"/>
      <c r="F277" s="1"/>
      <c r="G277" s="3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63"/>
      <c r="D278" s="63"/>
      <c r="E278" s="63"/>
      <c r="F278" s="1"/>
      <c r="G278" s="3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63"/>
      <c r="D279" s="63"/>
      <c r="E279" s="63"/>
      <c r="F279" s="1"/>
      <c r="G279" s="3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63"/>
      <c r="D280" s="63"/>
      <c r="E280" s="63"/>
      <c r="F280" s="1"/>
      <c r="G280" s="3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63"/>
      <c r="D281" s="63"/>
      <c r="E281" s="63"/>
      <c r="F281" s="1"/>
      <c r="G281" s="3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63"/>
      <c r="D282" s="63"/>
      <c r="E282" s="63"/>
      <c r="F282" s="1"/>
      <c r="G282" s="3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63"/>
      <c r="D283" s="63"/>
      <c r="E283" s="63"/>
      <c r="F283" s="1"/>
      <c r="G283" s="3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63"/>
      <c r="D284" s="63"/>
      <c r="E284" s="63"/>
      <c r="F284" s="1"/>
      <c r="G284" s="3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63"/>
      <c r="D285" s="63"/>
      <c r="E285" s="63"/>
      <c r="F285" s="1"/>
      <c r="G285" s="3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63"/>
      <c r="D286" s="63"/>
      <c r="E286" s="63"/>
      <c r="F286" s="1"/>
      <c r="G286" s="3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63"/>
      <c r="D287" s="63"/>
      <c r="E287" s="63"/>
      <c r="F287" s="1"/>
      <c r="G287" s="3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63"/>
      <c r="D288" s="63"/>
      <c r="E288" s="63"/>
      <c r="F288" s="1"/>
      <c r="G288" s="3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63"/>
      <c r="D289" s="63"/>
      <c r="E289" s="63"/>
      <c r="F289" s="1"/>
      <c r="G289" s="3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63"/>
      <c r="D290" s="63"/>
      <c r="E290" s="63"/>
      <c r="F290" s="1"/>
      <c r="G290" s="3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63"/>
      <c r="D291" s="63"/>
      <c r="E291" s="63"/>
      <c r="F291" s="1"/>
      <c r="G291" s="3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63"/>
      <c r="D292" s="63"/>
      <c r="E292" s="63"/>
      <c r="F292" s="1"/>
      <c r="G292" s="3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63"/>
      <c r="D293" s="63"/>
      <c r="E293" s="63"/>
      <c r="F293" s="1"/>
      <c r="G293" s="3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63"/>
      <c r="D294" s="63"/>
      <c r="E294" s="63"/>
      <c r="F294" s="1"/>
      <c r="G294" s="3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63"/>
      <c r="D295" s="63"/>
      <c r="E295" s="63"/>
      <c r="F295" s="1"/>
      <c r="G295" s="3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63"/>
      <c r="D296" s="63"/>
      <c r="E296" s="63"/>
      <c r="F296" s="1"/>
      <c r="G296" s="3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63"/>
      <c r="D297" s="63"/>
      <c r="E297" s="63"/>
      <c r="F297" s="1"/>
      <c r="G297" s="3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63"/>
      <c r="D298" s="63"/>
      <c r="E298" s="63"/>
      <c r="F298" s="1"/>
      <c r="G298" s="3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63"/>
      <c r="D299" s="63"/>
      <c r="E299" s="63"/>
      <c r="F299" s="1"/>
      <c r="G299" s="3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63"/>
      <c r="D300" s="63"/>
      <c r="E300" s="63"/>
      <c r="F300" s="1"/>
      <c r="G300" s="3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63"/>
      <c r="D301" s="63"/>
      <c r="E301" s="63"/>
      <c r="F301" s="1"/>
      <c r="G301" s="3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63"/>
      <c r="D302" s="63"/>
      <c r="E302" s="63"/>
      <c r="F302" s="1"/>
      <c r="G302" s="3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63"/>
      <c r="D303" s="63"/>
      <c r="E303" s="63"/>
      <c r="F303" s="1"/>
      <c r="G303" s="3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63"/>
      <c r="D304" s="63"/>
      <c r="E304" s="63"/>
      <c r="F304" s="1"/>
      <c r="G304" s="3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63"/>
      <c r="D305" s="63"/>
      <c r="E305" s="63"/>
      <c r="F305" s="1"/>
      <c r="G305" s="3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63"/>
      <c r="D306" s="63"/>
      <c r="E306" s="63"/>
      <c r="F306" s="1"/>
      <c r="G306" s="3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63"/>
      <c r="D307" s="63"/>
      <c r="E307" s="63"/>
      <c r="F307" s="1"/>
      <c r="G307" s="3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63"/>
      <c r="D308" s="63"/>
      <c r="E308" s="63"/>
      <c r="F308" s="1"/>
      <c r="G308" s="3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63"/>
      <c r="D309" s="63"/>
      <c r="E309" s="63"/>
      <c r="F309" s="1"/>
      <c r="G309" s="3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63"/>
      <c r="D310" s="63"/>
      <c r="E310" s="63"/>
      <c r="F310" s="1"/>
      <c r="G310" s="3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63"/>
      <c r="D311" s="63"/>
      <c r="E311" s="63"/>
      <c r="F311" s="1"/>
      <c r="G311" s="3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63"/>
      <c r="D312" s="63"/>
      <c r="E312" s="63"/>
      <c r="F312" s="1"/>
      <c r="G312" s="3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63"/>
      <c r="D313" s="63"/>
      <c r="E313" s="63"/>
      <c r="F313" s="1"/>
      <c r="G313" s="3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63"/>
      <c r="D314" s="63"/>
      <c r="E314" s="63"/>
      <c r="F314" s="1"/>
      <c r="G314" s="3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63"/>
      <c r="D315" s="63"/>
      <c r="E315" s="63"/>
      <c r="F315" s="1"/>
      <c r="G315" s="3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63"/>
      <c r="D316" s="63"/>
      <c r="E316" s="63"/>
      <c r="F316" s="1"/>
      <c r="G316" s="3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63"/>
      <c r="D317" s="63"/>
      <c r="E317" s="63"/>
      <c r="F317" s="1"/>
      <c r="G317" s="3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63"/>
      <c r="D318" s="63"/>
      <c r="E318" s="63"/>
      <c r="F318" s="1"/>
      <c r="G318" s="3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63"/>
      <c r="D319" s="63"/>
      <c r="E319" s="63"/>
      <c r="F319" s="1"/>
      <c r="G319" s="3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63"/>
      <c r="D320" s="63"/>
      <c r="E320" s="63"/>
      <c r="F320" s="1"/>
      <c r="G320" s="3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63"/>
      <c r="D321" s="63"/>
      <c r="E321" s="63"/>
      <c r="F321" s="1"/>
      <c r="G321" s="3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63"/>
      <c r="D322" s="63"/>
      <c r="E322" s="63"/>
      <c r="F322" s="1"/>
      <c r="G322" s="3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63"/>
      <c r="D323" s="63"/>
      <c r="E323" s="63"/>
      <c r="F323" s="1"/>
      <c r="G323" s="3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63"/>
      <c r="D324" s="63"/>
      <c r="E324" s="63"/>
      <c r="F324" s="1"/>
      <c r="G324" s="3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63"/>
      <c r="D325" s="63"/>
      <c r="E325" s="63"/>
      <c r="F325" s="1"/>
      <c r="G325" s="3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63"/>
      <c r="D326" s="63"/>
      <c r="E326" s="63"/>
      <c r="F326" s="1"/>
      <c r="G326" s="3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63"/>
      <c r="D327" s="63"/>
      <c r="E327" s="63"/>
      <c r="F327" s="1"/>
      <c r="G327" s="3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63"/>
      <c r="D328" s="63"/>
      <c r="E328" s="63"/>
      <c r="F328" s="1"/>
      <c r="G328" s="3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63"/>
      <c r="D329" s="63"/>
      <c r="E329" s="63"/>
      <c r="F329" s="1"/>
      <c r="G329" s="3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63"/>
      <c r="D330" s="63"/>
      <c r="E330" s="63"/>
      <c r="F330" s="1"/>
      <c r="G330" s="3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63"/>
      <c r="D331" s="63"/>
      <c r="E331" s="63"/>
      <c r="F331" s="1"/>
      <c r="G331" s="3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63"/>
      <c r="D332" s="63"/>
      <c r="E332" s="63"/>
      <c r="F332" s="1"/>
      <c r="G332" s="3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63"/>
      <c r="D333" s="63"/>
      <c r="E333" s="63"/>
      <c r="F333" s="1"/>
      <c r="G333" s="3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63"/>
      <c r="D334" s="63"/>
      <c r="E334" s="63"/>
      <c r="F334" s="1"/>
      <c r="G334" s="3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63"/>
      <c r="D335" s="63"/>
      <c r="E335" s="63"/>
      <c r="F335" s="1"/>
      <c r="G335" s="3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63"/>
      <c r="D336" s="63"/>
      <c r="E336" s="63"/>
      <c r="F336" s="1"/>
      <c r="G336" s="3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63"/>
      <c r="D337" s="63"/>
      <c r="E337" s="63"/>
      <c r="F337" s="1"/>
      <c r="G337" s="3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63"/>
      <c r="D338" s="63"/>
      <c r="E338" s="63"/>
      <c r="F338" s="1"/>
      <c r="G338" s="3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63"/>
      <c r="D339" s="63"/>
      <c r="E339" s="63"/>
      <c r="F339" s="1"/>
      <c r="G339" s="3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63"/>
      <c r="D340" s="63"/>
      <c r="E340" s="63"/>
      <c r="F340" s="1"/>
      <c r="G340" s="3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63"/>
      <c r="D341" s="63"/>
      <c r="E341" s="63"/>
      <c r="F341" s="1"/>
      <c r="G341" s="3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63"/>
      <c r="D342" s="63"/>
      <c r="E342" s="63"/>
      <c r="F342" s="1"/>
      <c r="G342" s="3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63"/>
      <c r="D343" s="63"/>
      <c r="E343" s="63"/>
      <c r="F343" s="1"/>
      <c r="G343" s="3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63"/>
      <c r="D344" s="63"/>
      <c r="E344" s="63"/>
      <c r="F344" s="1"/>
      <c r="G344" s="3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63"/>
      <c r="D345" s="63"/>
      <c r="E345" s="63"/>
      <c r="F345" s="1"/>
      <c r="G345" s="3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63"/>
      <c r="D346" s="63"/>
      <c r="E346" s="63"/>
      <c r="F346" s="1"/>
      <c r="G346" s="3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63"/>
      <c r="D347" s="63"/>
      <c r="E347" s="63"/>
      <c r="F347" s="1"/>
      <c r="G347" s="3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63"/>
      <c r="D348" s="63"/>
      <c r="E348" s="63"/>
      <c r="F348" s="1"/>
      <c r="G348" s="3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63"/>
      <c r="D349" s="63"/>
      <c r="E349" s="63"/>
      <c r="F349" s="1"/>
      <c r="G349" s="3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63"/>
      <c r="D350" s="63"/>
      <c r="E350" s="63"/>
      <c r="F350" s="1"/>
      <c r="G350" s="3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63"/>
      <c r="D351" s="63"/>
      <c r="E351" s="63"/>
      <c r="F351" s="1"/>
      <c r="G351" s="3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63"/>
      <c r="D352" s="63"/>
      <c r="E352" s="63"/>
      <c r="F352" s="1"/>
      <c r="G352" s="3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63"/>
      <c r="D353" s="63"/>
      <c r="E353" s="63"/>
      <c r="F353" s="1"/>
      <c r="G353" s="3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63"/>
      <c r="D354" s="63"/>
      <c r="E354" s="63"/>
      <c r="F354" s="1"/>
      <c r="G354" s="3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63"/>
      <c r="D355" s="63"/>
      <c r="E355" s="63"/>
      <c r="F355" s="1"/>
      <c r="G355" s="3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63"/>
      <c r="D356" s="63"/>
      <c r="E356" s="63"/>
      <c r="F356" s="1"/>
      <c r="G356" s="3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63"/>
      <c r="D357" s="63"/>
      <c r="E357" s="63"/>
      <c r="F357" s="1"/>
      <c r="G357" s="3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63"/>
      <c r="D358" s="63"/>
      <c r="E358" s="63"/>
      <c r="F358" s="1"/>
      <c r="G358" s="3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63"/>
      <c r="D359" s="63"/>
      <c r="E359" s="63"/>
      <c r="F359" s="1"/>
      <c r="G359" s="3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63"/>
      <c r="D360" s="63"/>
      <c r="E360" s="63"/>
      <c r="F360" s="1"/>
      <c r="G360" s="3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63"/>
      <c r="D361" s="63"/>
      <c r="E361" s="63"/>
      <c r="F361" s="1"/>
      <c r="G361" s="3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63"/>
      <c r="D362" s="63"/>
      <c r="E362" s="63"/>
      <c r="F362" s="1"/>
      <c r="G362" s="3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63"/>
      <c r="D363" s="63"/>
      <c r="E363" s="63"/>
      <c r="F363" s="1"/>
      <c r="G363" s="3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63"/>
      <c r="D364" s="63"/>
      <c r="E364" s="63"/>
      <c r="F364" s="1"/>
      <c r="G364" s="3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63"/>
      <c r="D365" s="63"/>
      <c r="E365" s="63"/>
      <c r="F365" s="1"/>
      <c r="G365" s="3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63"/>
      <c r="D366" s="63"/>
      <c r="E366" s="63"/>
      <c r="F366" s="1"/>
      <c r="G366" s="3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63"/>
      <c r="D367" s="63"/>
      <c r="E367" s="63"/>
      <c r="F367" s="1"/>
      <c r="G367" s="3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63"/>
      <c r="D368" s="63"/>
      <c r="E368" s="63"/>
      <c r="F368" s="1"/>
      <c r="G368" s="3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63"/>
      <c r="D369" s="63"/>
      <c r="E369" s="63"/>
      <c r="F369" s="1"/>
      <c r="G369" s="3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63"/>
      <c r="D370" s="63"/>
      <c r="E370" s="63"/>
      <c r="F370" s="1"/>
      <c r="G370" s="3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63"/>
      <c r="D371" s="63"/>
      <c r="E371" s="63"/>
      <c r="F371" s="1"/>
      <c r="G371" s="3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63"/>
      <c r="D372" s="63"/>
      <c r="E372" s="63"/>
      <c r="F372" s="1"/>
      <c r="G372" s="3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63"/>
      <c r="D373" s="63"/>
      <c r="E373" s="63"/>
      <c r="F373" s="1"/>
      <c r="G373" s="3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63"/>
      <c r="D374" s="63"/>
      <c r="E374" s="63"/>
      <c r="F374" s="1"/>
      <c r="G374" s="3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63"/>
      <c r="D375" s="63"/>
      <c r="E375" s="63"/>
      <c r="F375" s="1"/>
      <c r="G375" s="3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63"/>
      <c r="D376" s="63"/>
      <c r="E376" s="63"/>
      <c r="F376" s="1"/>
      <c r="G376" s="3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63"/>
      <c r="D377" s="63"/>
      <c r="E377" s="63"/>
      <c r="F377" s="1"/>
      <c r="G377" s="3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63"/>
      <c r="D378" s="63"/>
      <c r="E378" s="63"/>
      <c r="F378" s="1"/>
      <c r="G378" s="3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63"/>
      <c r="D379" s="63"/>
      <c r="E379" s="63"/>
      <c r="F379" s="1"/>
      <c r="G379" s="3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63"/>
      <c r="D380" s="63"/>
      <c r="E380" s="63"/>
      <c r="F380" s="1"/>
      <c r="G380" s="3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63"/>
      <c r="D381" s="63"/>
      <c r="E381" s="63"/>
      <c r="F381" s="1"/>
      <c r="G381" s="3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63"/>
      <c r="D382" s="63"/>
      <c r="E382" s="63"/>
      <c r="F382" s="1"/>
      <c r="G382" s="3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63"/>
      <c r="D383" s="63"/>
      <c r="E383" s="63"/>
      <c r="F383" s="1"/>
      <c r="G383" s="3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63"/>
      <c r="D384" s="63"/>
      <c r="E384" s="63"/>
      <c r="F384" s="1"/>
      <c r="G384" s="3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63"/>
      <c r="D385" s="63"/>
      <c r="E385" s="63"/>
      <c r="F385" s="1"/>
      <c r="G385" s="3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63"/>
      <c r="D386" s="63"/>
      <c r="E386" s="63"/>
      <c r="F386" s="1"/>
      <c r="G386" s="3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63"/>
      <c r="D387" s="63"/>
      <c r="E387" s="63"/>
      <c r="F387" s="1"/>
      <c r="G387" s="3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63"/>
      <c r="D388" s="63"/>
      <c r="E388" s="63"/>
      <c r="F388" s="1"/>
      <c r="G388" s="3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63"/>
      <c r="D389" s="63"/>
      <c r="E389" s="63"/>
      <c r="F389" s="1"/>
      <c r="G389" s="3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63"/>
      <c r="D390" s="63"/>
      <c r="E390" s="63"/>
      <c r="F390" s="1"/>
      <c r="G390" s="3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63"/>
      <c r="D391" s="63"/>
      <c r="E391" s="63"/>
      <c r="F391" s="1"/>
      <c r="G391" s="3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63"/>
      <c r="D392" s="63"/>
      <c r="E392" s="63"/>
      <c r="F392" s="1"/>
      <c r="G392" s="3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63"/>
      <c r="D393" s="63"/>
      <c r="E393" s="63"/>
      <c r="F393" s="1"/>
      <c r="G393" s="3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63"/>
      <c r="D394" s="63"/>
      <c r="E394" s="63"/>
      <c r="F394" s="1"/>
      <c r="G394" s="3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63"/>
      <c r="D395" s="63"/>
      <c r="E395" s="63"/>
      <c r="F395" s="1"/>
      <c r="G395" s="3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63"/>
      <c r="D396" s="63"/>
      <c r="E396" s="63"/>
      <c r="F396" s="1"/>
      <c r="G396" s="3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63"/>
      <c r="D397" s="63"/>
      <c r="E397" s="63"/>
      <c r="F397" s="1"/>
      <c r="G397" s="3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63"/>
      <c r="D398" s="63"/>
      <c r="E398" s="63"/>
      <c r="F398" s="1"/>
      <c r="G398" s="3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63"/>
      <c r="D399" s="63"/>
      <c r="E399" s="63"/>
      <c r="F399" s="1"/>
      <c r="G399" s="3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63"/>
      <c r="D400" s="63"/>
      <c r="E400" s="63"/>
      <c r="F400" s="1"/>
      <c r="G400" s="3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63"/>
      <c r="D401" s="63"/>
      <c r="E401" s="63"/>
      <c r="F401" s="1"/>
      <c r="G401" s="3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63"/>
      <c r="D402" s="63"/>
      <c r="E402" s="63"/>
      <c r="F402" s="1"/>
      <c r="G402" s="3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63"/>
      <c r="D403" s="63"/>
      <c r="E403" s="63"/>
      <c r="F403" s="1"/>
      <c r="G403" s="3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63"/>
      <c r="D404" s="63"/>
      <c r="E404" s="63"/>
      <c r="F404" s="1"/>
      <c r="G404" s="3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63"/>
      <c r="D405" s="63"/>
      <c r="E405" s="63"/>
      <c r="F405" s="1"/>
      <c r="G405" s="3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63"/>
      <c r="D406" s="63"/>
      <c r="E406" s="63"/>
      <c r="F406" s="1"/>
      <c r="G406" s="3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63"/>
      <c r="D407" s="63"/>
      <c r="E407" s="63"/>
      <c r="F407" s="1"/>
      <c r="G407" s="3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63"/>
      <c r="D408" s="63"/>
      <c r="E408" s="63"/>
      <c r="F408" s="1"/>
      <c r="G408" s="3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63"/>
      <c r="D409" s="63"/>
      <c r="E409" s="63"/>
      <c r="F409" s="1"/>
      <c r="G409" s="3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63"/>
      <c r="D410" s="63"/>
      <c r="E410" s="63"/>
      <c r="F410" s="1"/>
      <c r="G410" s="3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63"/>
      <c r="D411" s="63"/>
      <c r="E411" s="63"/>
      <c r="F411" s="1"/>
      <c r="G411" s="3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63"/>
      <c r="D412" s="63"/>
      <c r="E412" s="63"/>
      <c r="F412" s="1"/>
      <c r="G412" s="3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63"/>
      <c r="D413" s="63"/>
      <c r="E413" s="63"/>
      <c r="F413" s="1"/>
      <c r="G413" s="3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63"/>
      <c r="D414" s="63"/>
      <c r="E414" s="63"/>
      <c r="F414" s="1"/>
      <c r="G414" s="3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63"/>
      <c r="D415" s="63"/>
      <c r="E415" s="63"/>
      <c r="F415" s="1"/>
      <c r="G415" s="3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63"/>
      <c r="D416" s="63"/>
      <c r="E416" s="63"/>
      <c r="F416" s="1"/>
      <c r="G416" s="3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63"/>
      <c r="D417" s="63"/>
      <c r="E417" s="63"/>
      <c r="F417" s="1"/>
      <c r="G417" s="3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63"/>
      <c r="D418" s="63"/>
      <c r="E418" s="63"/>
      <c r="F418" s="1"/>
      <c r="G418" s="3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63"/>
      <c r="D419" s="63"/>
      <c r="E419" s="63"/>
      <c r="F419" s="1"/>
      <c r="G419" s="3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63"/>
      <c r="D420" s="63"/>
      <c r="E420" s="63"/>
      <c r="F420" s="1"/>
      <c r="G420" s="3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63"/>
      <c r="D421" s="63"/>
      <c r="E421" s="63"/>
      <c r="F421" s="1"/>
      <c r="G421" s="3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63"/>
      <c r="D422" s="63"/>
      <c r="E422" s="63"/>
      <c r="F422" s="1"/>
      <c r="G422" s="3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63"/>
      <c r="D423" s="63"/>
      <c r="E423" s="63"/>
      <c r="F423" s="1"/>
      <c r="G423" s="3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63"/>
      <c r="D424" s="63"/>
      <c r="E424" s="63"/>
      <c r="F424" s="1"/>
      <c r="G424" s="3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63"/>
      <c r="D425" s="63"/>
      <c r="E425" s="63"/>
      <c r="F425" s="1"/>
      <c r="G425" s="3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63"/>
      <c r="D426" s="63"/>
      <c r="E426" s="63"/>
      <c r="F426" s="1"/>
      <c r="G426" s="3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63"/>
      <c r="D427" s="63"/>
      <c r="E427" s="63"/>
      <c r="F427" s="1"/>
      <c r="G427" s="3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63"/>
      <c r="D428" s="63"/>
      <c r="E428" s="63"/>
      <c r="F428" s="1"/>
      <c r="G428" s="3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63"/>
      <c r="D429" s="63"/>
      <c r="E429" s="63"/>
      <c r="F429" s="1"/>
      <c r="G429" s="3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63"/>
      <c r="D430" s="63"/>
      <c r="E430" s="63"/>
      <c r="F430" s="1"/>
      <c r="G430" s="3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63"/>
      <c r="D431" s="63"/>
      <c r="E431" s="63"/>
      <c r="F431" s="1"/>
      <c r="G431" s="3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63"/>
      <c r="D432" s="63"/>
      <c r="E432" s="63"/>
      <c r="F432" s="1"/>
      <c r="G432" s="3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63"/>
      <c r="D433" s="63"/>
      <c r="E433" s="63"/>
      <c r="F433" s="1"/>
      <c r="G433" s="3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63"/>
      <c r="D434" s="63"/>
      <c r="E434" s="63"/>
      <c r="F434" s="1"/>
      <c r="G434" s="3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63"/>
      <c r="D435" s="63"/>
      <c r="E435" s="63"/>
      <c r="F435" s="1"/>
      <c r="G435" s="3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63"/>
      <c r="D436" s="63"/>
      <c r="E436" s="63"/>
      <c r="F436" s="1"/>
      <c r="G436" s="3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63"/>
      <c r="D437" s="63"/>
      <c r="E437" s="63"/>
      <c r="F437" s="1"/>
      <c r="G437" s="3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63"/>
      <c r="D438" s="63"/>
      <c r="E438" s="63"/>
      <c r="F438" s="1"/>
      <c r="G438" s="3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63"/>
      <c r="D439" s="63"/>
      <c r="E439" s="63"/>
      <c r="F439" s="1"/>
      <c r="G439" s="3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63"/>
      <c r="D440" s="63"/>
      <c r="E440" s="63"/>
      <c r="F440" s="1"/>
      <c r="G440" s="3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63"/>
      <c r="D441" s="63"/>
      <c r="E441" s="63"/>
      <c r="F441" s="1"/>
      <c r="G441" s="3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63"/>
      <c r="D442" s="63"/>
      <c r="E442" s="63"/>
      <c r="F442" s="1"/>
      <c r="G442" s="3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63"/>
      <c r="D443" s="63"/>
      <c r="E443" s="63"/>
      <c r="F443" s="1"/>
      <c r="G443" s="3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63"/>
      <c r="D444" s="63"/>
      <c r="E444" s="63"/>
      <c r="F444" s="1"/>
      <c r="G444" s="3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63"/>
      <c r="D445" s="63"/>
      <c r="E445" s="63"/>
      <c r="F445" s="1"/>
      <c r="G445" s="3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63"/>
      <c r="D446" s="63"/>
      <c r="E446" s="63"/>
      <c r="F446" s="1"/>
      <c r="G446" s="3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63"/>
      <c r="D447" s="63"/>
      <c r="E447" s="63"/>
      <c r="F447" s="1"/>
      <c r="G447" s="3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63"/>
      <c r="D448" s="63"/>
      <c r="E448" s="63"/>
      <c r="F448" s="1"/>
      <c r="G448" s="3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63"/>
      <c r="D449" s="63"/>
      <c r="E449" s="63"/>
      <c r="F449" s="1"/>
      <c r="G449" s="3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63"/>
      <c r="D450" s="63"/>
      <c r="E450" s="63"/>
      <c r="F450" s="1"/>
      <c r="G450" s="3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63"/>
      <c r="D451" s="63"/>
      <c r="E451" s="63"/>
      <c r="F451" s="1"/>
      <c r="G451" s="3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63"/>
      <c r="D452" s="63"/>
      <c r="E452" s="63"/>
      <c r="F452" s="1"/>
      <c r="G452" s="3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63"/>
      <c r="D453" s="63"/>
      <c r="E453" s="63"/>
      <c r="F453" s="1"/>
      <c r="G453" s="3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63"/>
      <c r="D454" s="63"/>
      <c r="E454" s="63"/>
      <c r="F454" s="1"/>
      <c r="G454" s="3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63"/>
      <c r="D455" s="63"/>
      <c r="E455" s="63"/>
      <c r="F455" s="1"/>
      <c r="G455" s="3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63"/>
      <c r="D456" s="63"/>
      <c r="E456" s="63"/>
      <c r="F456" s="1"/>
      <c r="G456" s="3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63"/>
      <c r="D457" s="63"/>
      <c r="E457" s="63"/>
      <c r="F457" s="1"/>
      <c r="G457" s="3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63"/>
      <c r="D458" s="63"/>
      <c r="E458" s="63"/>
      <c r="F458" s="1"/>
      <c r="G458" s="3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63"/>
      <c r="D459" s="63"/>
      <c r="E459" s="63"/>
      <c r="F459" s="1"/>
      <c r="G459" s="3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63"/>
      <c r="D460" s="63"/>
      <c r="E460" s="63"/>
      <c r="F460" s="1"/>
      <c r="G460" s="3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63"/>
      <c r="D461" s="63"/>
      <c r="E461" s="63"/>
      <c r="F461" s="1"/>
      <c r="G461" s="3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63"/>
      <c r="D462" s="63"/>
      <c r="E462" s="63"/>
      <c r="F462" s="1"/>
      <c r="G462" s="3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63"/>
      <c r="D463" s="63"/>
      <c r="E463" s="63"/>
      <c r="F463" s="1"/>
      <c r="G463" s="3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63"/>
      <c r="D464" s="63"/>
      <c r="E464" s="63"/>
      <c r="F464" s="1"/>
      <c r="G464" s="3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63"/>
      <c r="D465" s="63"/>
      <c r="E465" s="63"/>
      <c r="F465" s="1"/>
      <c r="G465" s="3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63"/>
      <c r="D466" s="63"/>
      <c r="E466" s="63"/>
      <c r="F466" s="1"/>
      <c r="G466" s="3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63"/>
      <c r="D467" s="63"/>
      <c r="E467" s="63"/>
      <c r="F467" s="1"/>
      <c r="G467" s="3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63"/>
      <c r="D468" s="63"/>
      <c r="E468" s="63"/>
      <c r="F468" s="1"/>
      <c r="G468" s="3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63"/>
      <c r="D469" s="63"/>
      <c r="E469" s="63"/>
      <c r="F469" s="1"/>
      <c r="G469" s="3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63"/>
      <c r="D470" s="63"/>
      <c r="E470" s="63"/>
      <c r="F470" s="1"/>
      <c r="G470" s="3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63"/>
      <c r="D471" s="63"/>
      <c r="E471" s="63"/>
      <c r="F471" s="1"/>
      <c r="G471" s="3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63"/>
      <c r="D472" s="63"/>
      <c r="E472" s="63"/>
      <c r="F472" s="1"/>
      <c r="G472" s="3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63"/>
      <c r="D473" s="63"/>
      <c r="E473" s="63"/>
      <c r="F473" s="1"/>
      <c r="G473" s="3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63"/>
      <c r="D474" s="63"/>
      <c r="E474" s="63"/>
      <c r="F474" s="1"/>
      <c r="G474" s="3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63"/>
      <c r="D475" s="63"/>
      <c r="E475" s="63"/>
      <c r="F475" s="1"/>
      <c r="G475" s="3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63"/>
      <c r="D476" s="63"/>
      <c r="E476" s="63"/>
      <c r="F476" s="1"/>
      <c r="G476" s="3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63"/>
      <c r="D477" s="63"/>
      <c r="E477" s="63"/>
      <c r="F477" s="1"/>
      <c r="G477" s="3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63"/>
      <c r="D478" s="63"/>
      <c r="E478" s="63"/>
      <c r="F478" s="1"/>
      <c r="G478" s="3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63"/>
      <c r="D479" s="63"/>
      <c r="E479" s="63"/>
      <c r="F479" s="1"/>
      <c r="G479" s="3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63"/>
      <c r="D480" s="63"/>
      <c r="E480" s="63"/>
      <c r="F480" s="1"/>
      <c r="G480" s="3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63"/>
      <c r="D481" s="63"/>
      <c r="E481" s="63"/>
      <c r="F481" s="1"/>
      <c r="G481" s="3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63"/>
      <c r="D482" s="63"/>
      <c r="E482" s="63"/>
      <c r="F482" s="1"/>
      <c r="G482" s="3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63"/>
      <c r="D483" s="63"/>
      <c r="E483" s="63"/>
      <c r="F483" s="1"/>
      <c r="G483" s="3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63"/>
      <c r="D484" s="63"/>
      <c r="E484" s="63"/>
      <c r="F484" s="1"/>
      <c r="G484" s="3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63"/>
      <c r="D485" s="63"/>
      <c r="E485" s="63"/>
      <c r="F485" s="1"/>
      <c r="G485" s="3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63"/>
      <c r="D486" s="63"/>
      <c r="E486" s="63"/>
      <c r="F486" s="1"/>
      <c r="G486" s="3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63"/>
      <c r="D487" s="63"/>
      <c r="E487" s="63"/>
      <c r="F487" s="1"/>
      <c r="G487" s="3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63"/>
      <c r="D488" s="63"/>
      <c r="E488" s="63"/>
      <c r="F488" s="1"/>
      <c r="G488" s="3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63"/>
      <c r="D489" s="63"/>
      <c r="E489" s="63"/>
      <c r="F489" s="1"/>
      <c r="G489" s="3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63"/>
      <c r="D490" s="63"/>
      <c r="E490" s="63"/>
      <c r="F490" s="1"/>
      <c r="G490" s="3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63"/>
      <c r="D491" s="63"/>
      <c r="E491" s="63"/>
      <c r="F491" s="1"/>
      <c r="G491" s="3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63"/>
      <c r="D492" s="63"/>
      <c r="E492" s="63"/>
      <c r="F492" s="1"/>
      <c r="G492" s="3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63"/>
      <c r="D493" s="63"/>
      <c r="E493" s="63"/>
      <c r="F493" s="1"/>
      <c r="G493" s="3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63"/>
      <c r="D494" s="63"/>
      <c r="E494" s="63"/>
      <c r="F494" s="1"/>
      <c r="G494" s="3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63"/>
      <c r="D495" s="63"/>
      <c r="E495" s="63"/>
      <c r="F495" s="1"/>
      <c r="G495" s="3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63"/>
      <c r="D496" s="63"/>
      <c r="E496" s="63"/>
      <c r="F496" s="1"/>
      <c r="G496" s="3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63"/>
      <c r="D497" s="63"/>
      <c r="E497" s="63"/>
      <c r="F497" s="1"/>
      <c r="G497" s="3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63"/>
      <c r="D498" s="63"/>
      <c r="E498" s="63"/>
      <c r="F498" s="1"/>
      <c r="G498" s="3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63"/>
      <c r="D499" s="63"/>
      <c r="E499" s="63"/>
      <c r="F499" s="1"/>
      <c r="G499" s="3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63"/>
      <c r="D500" s="63"/>
      <c r="E500" s="63"/>
      <c r="F500" s="1"/>
      <c r="G500" s="3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63"/>
      <c r="D501" s="63"/>
      <c r="E501" s="63"/>
      <c r="F501" s="1"/>
      <c r="G501" s="3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63"/>
      <c r="D502" s="63"/>
      <c r="E502" s="63"/>
      <c r="F502" s="1"/>
      <c r="G502" s="3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63"/>
      <c r="D503" s="63"/>
      <c r="E503" s="63"/>
      <c r="F503" s="1"/>
      <c r="G503" s="3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63"/>
      <c r="D504" s="63"/>
      <c r="E504" s="63"/>
      <c r="F504" s="1"/>
      <c r="G504" s="3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63"/>
      <c r="D505" s="63"/>
      <c r="E505" s="63"/>
      <c r="F505" s="1"/>
      <c r="G505" s="3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63"/>
      <c r="D506" s="63"/>
      <c r="E506" s="63"/>
      <c r="F506" s="1"/>
      <c r="G506" s="3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63"/>
      <c r="D507" s="63"/>
      <c r="E507" s="63"/>
      <c r="F507" s="1"/>
      <c r="G507" s="3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63"/>
      <c r="D508" s="63"/>
      <c r="E508" s="63"/>
      <c r="F508" s="1"/>
      <c r="G508" s="3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63"/>
      <c r="D509" s="63"/>
      <c r="E509" s="63"/>
      <c r="F509" s="1"/>
      <c r="G509" s="3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63"/>
      <c r="D510" s="63"/>
      <c r="E510" s="63"/>
      <c r="F510" s="1"/>
      <c r="G510" s="3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63"/>
      <c r="D511" s="63"/>
      <c r="E511" s="63"/>
      <c r="F511" s="1"/>
      <c r="G511" s="3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63"/>
      <c r="D512" s="63"/>
      <c r="E512" s="63"/>
      <c r="F512" s="1"/>
      <c r="G512" s="3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63"/>
      <c r="D513" s="63"/>
      <c r="E513" s="63"/>
      <c r="F513" s="1"/>
      <c r="G513" s="3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63"/>
      <c r="D514" s="63"/>
      <c r="E514" s="63"/>
      <c r="F514" s="1"/>
      <c r="G514" s="3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63"/>
      <c r="D515" s="63"/>
      <c r="E515" s="63"/>
      <c r="F515" s="1"/>
      <c r="G515" s="3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63"/>
      <c r="D516" s="63"/>
      <c r="E516" s="63"/>
      <c r="F516" s="1"/>
      <c r="G516" s="3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63"/>
      <c r="D517" s="63"/>
      <c r="E517" s="63"/>
      <c r="F517" s="1"/>
      <c r="G517" s="3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63"/>
      <c r="D518" s="63"/>
      <c r="E518" s="63"/>
      <c r="F518" s="1"/>
      <c r="G518" s="3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63"/>
      <c r="D519" s="63"/>
      <c r="E519" s="63"/>
      <c r="F519" s="1"/>
      <c r="G519" s="3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63"/>
      <c r="D520" s="63"/>
      <c r="E520" s="63"/>
      <c r="F520" s="1"/>
      <c r="G520" s="3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63"/>
      <c r="D521" s="63"/>
      <c r="E521" s="63"/>
      <c r="F521" s="1"/>
      <c r="G521" s="3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63"/>
      <c r="D522" s="63"/>
      <c r="E522" s="63"/>
      <c r="F522" s="1"/>
      <c r="G522" s="3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63"/>
      <c r="D523" s="63"/>
      <c r="E523" s="63"/>
      <c r="F523" s="1"/>
      <c r="G523" s="3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63"/>
      <c r="D524" s="63"/>
      <c r="E524" s="63"/>
      <c r="F524" s="1"/>
      <c r="G524" s="3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63"/>
      <c r="D525" s="63"/>
      <c r="E525" s="63"/>
      <c r="F525" s="1"/>
      <c r="G525" s="3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63"/>
      <c r="D526" s="63"/>
      <c r="E526" s="63"/>
      <c r="F526" s="1"/>
      <c r="G526" s="3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63"/>
      <c r="D527" s="63"/>
      <c r="E527" s="63"/>
      <c r="F527" s="1"/>
      <c r="G527" s="3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63"/>
      <c r="D528" s="63"/>
      <c r="E528" s="63"/>
      <c r="F528" s="1"/>
      <c r="G528" s="3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63"/>
      <c r="D529" s="63"/>
      <c r="E529" s="63"/>
      <c r="F529" s="1"/>
      <c r="G529" s="3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63"/>
      <c r="D530" s="63"/>
      <c r="E530" s="63"/>
      <c r="F530" s="1"/>
      <c r="G530" s="3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63"/>
      <c r="D531" s="63"/>
      <c r="E531" s="63"/>
      <c r="F531" s="1"/>
      <c r="G531" s="3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63"/>
      <c r="D532" s="63"/>
      <c r="E532" s="63"/>
      <c r="F532" s="1"/>
      <c r="G532" s="3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63"/>
      <c r="D533" s="63"/>
      <c r="E533" s="63"/>
      <c r="F533" s="1"/>
      <c r="G533" s="3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63"/>
      <c r="D534" s="63"/>
      <c r="E534" s="63"/>
      <c r="F534" s="1"/>
      <c r="G534" s="3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63"/>
      <c r="D535" s="63"/>
      <c r="E535" s="63"/>
      <c r="F535" s="1"/>
      <c r="G535" s="3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63"/>
      <c r="D536" s="63"/>
      <c r="E536" s="63"/>
      <c r="F536" s="1"/>
      <c r="G536" s="3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63"/>
      <c r="D537" s="63"/>
      <c r="E537" s="63"/>
      <c r="F537" s="1"/>
      <c r="G537" s="3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63"/>
      <c r="D538" s="63"/>
      <c r="E538" s="63"/>
      <c r="F538" s="1"/>
      <c r="G538" s="3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63"/>
      <c r="D539" s="63"/>
      <c r="E539" s="63"/>
      <c r="F539" s="1"/>
      <c r="G539" s="3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63"/>
      <c r="D540" s="63"/>
      <c r="E540" s="63"/>
      <c r="F540" s="1"/>
      <c r="G540" s="3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63"/>
      <c r="D541" s="63"/>
      <c r="E541" s="63"/>
      <c r="F541" s="1"/>
      <c r="G541" s="3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63"/>
      <c r="D542" s="63"/>
      <c r="E542" s="63"/>
      <c r="F542" s="1"/>
      <c r="G542" s="3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63"/>
      <c r="D543" s="63"/>
      <c r="E543" s="63"/>
      <c r="F543" s="1"/>
      <c r="G543" s="3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63"/>
      <c r="D544" s="63"/>
      <c r="E544" s="63"/>
      <c r="F544" s="1"/>
      <c r="G544" s="3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63"/>
      <c r="D545" s="63"/>
      <c r="E545" s="63"/>
      <c r="F545" s="1"/>
      <c r="G545" s="3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63"/>
      <c r="D546" s="63"/>
      <c r="E546" s="63"/>
      <c r="F546" s="1"/>
      <c r="G546" s="3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63"/>
      <c r="D547" s="63"/>
      <c r="E547" s="63"/>
      <c r="F547" s="1"/>
      <c r="G547" s="3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63"/>
      <c r="D548" s="63"/>
      <c r="E548" s="63"/>
      <c r="F548" s="1"/>
      <c r="G548" s="3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63"/>
      <c r="D549" s="63"/>
      <c r="E549" s="63"/>
      <c r="F549" s="1"/>
      <c r="G549" s="3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63"/>
      <c r="D550" s="63"/>
      <c r="E550" s="63"/>
      <c r="F550" s="1"/>
      <c r="G550" s="3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63"/>
      <c r="D551" s="63"/>
      <c r="E551" s="63"/>
      <c r="F551" s="1"/>
      <c r="G551" s="3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63"/>
      <c r="D552" s="63"/>
      <c r="E552" s="63"/>
      <c r="F552" s="1"/>
      <c r="G552" s="3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63"/>
      <c r="D553" s="63"/>
      <c r="E553" s="63"/>
      <c r="F553" s="1"/>
      <c r="G553" s="3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63"/>
      <c r="D554" s="63"/>
      <c r="E554" s="63"/>
      <c r="F554" s="1"/>
      <c r="G554" s="3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63"/>
      <c r="D555" s="63"/>
      <c r="E555" s="63"/>
      <c r="F555" s="1"/>
      <c r="G555" s="3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63"/>
      <c r="D556" s="63"/>
      <c r="E556" s="63"/>
      <c r="F556" s="1"/>
      <c r="G556" s="3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63"/>
      <c r="D557" s="63"/>
      <c r="E557" s="63"/>
      <c r="F557" s="1"/>
      <c r="G557" s="3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63"/>
      <c r="D558" s="63"/>
      <c r="E558" s="63"/>
      <c r="F558" s="1"/>
      <c r="G558" s="3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63"/>
      <c r="D559" s="63"/>
      <c r="E559" s="63"/>
      <c r="F559" s="1"/>
      <c r="G559" s="3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63"/>
      <c r="D560" s="63"/>
      <c r="E560" s="63"/>
      <c r="F560" s="1"/>
      <c r="G560" s="3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63"/>
      <c r="D561" s="63"/>
      <c r="E561" s="63"/>
      <c r="F561" s="1"/>
      <c r="G561" s="3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63"/>
      <c r="D562" s="63"/>
      <c r="E562" s="63"/>
      <c r="F562" s="1"/>
      <c r="G562" s="3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63"/>
      <c r="D563" s="63"/>
      <c r="E563" s="63"/>
      <c r="F563" s="1"/>
      <c r="G563" s="3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63"/>
      <c r="D564" s="63"/>
      <c r="E564" s="63"/>
      <c r="F564" s="1"/>
      <c r="G564" s="3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63"/>
      <c r="D565" s="63"/>
      <c r="E565" s="63"/>
      <c r="F565" s="1"/>
      <c r="G565" s="3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63"/>
      <c r="D566" s="63"/>
      <c r="E566" s="63"/>
      <c r="F566" s="1"/>
      <c r="G566" s="3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63"/>
      <c r="D567" s="63"/>
      <c r="E567" s="63"/>
      <c r="F567" s="1"/>
      <c r="G567" s="3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63"/>
      <c r="D568" s="63"/>
      <c r="E568" s="63"/>
      <c r="F568" s="1"/>
      <c r="G568" s="3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63"/>
      <c r="D569" s="63"/>
      <c r="E569" s="63"/>
      <c r="F569" s="1"/>
      <c r="G569" s="3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63"/>
      <c r="D570" s="63"/>
      <c r="E570" s="63"/>
      <c r="F570" s="1"/>
      <c r="G570" s="3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63"/>
      <c r="D571" s="63"/>
      <c r="E571" s="63"/>
      <c r="F571" s="1"/>
      <c r="G571" s="3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63"/>
      <c r="D572" s="63"/>
      <c r="E572" s="63"/>
      <c r="F572" s="1"/>
      <c r="G572" s="3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63"/>
      <c r="D573" s="63"/>
      <c r="E573" s="63"/>
      <c r="F573" s="1"/>
      <c r="G573" s="3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63"/>
      <c r="D574" s="63"/>
      <c r="E574" s="63"/>
      <c r="F574" s="1"/>
      <c r="G574" s="3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63"/>
      <c r="D575" s="63"/>
      <c r="E575" s="63"/>
      <c r="F575" s="1"/>
      <c r="G575" s="3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63"/>
      <c r="D576" s="63"/>
      <c r="E576" s="63"/>
      <c r="F576" s="1"/>
      <c r="G576" s="3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63"/>
      <c r="D577" s="63"/>
      <c r="E577" s="63"/>
      <c r="F577" s="1"/>
      <c r="G577" s="3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63"/>
      <c r="D578" s="63"/>
      <c r="E578" s="63"/>
      <c r="F578" s="1"/>
      <c r="G578" s="3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63"/>
      <c r="D579" s="63"/>
      <c r="E579" s="63"/>
      <c r="F579" s="1"/>
      <c r="G579" s="3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63"/>
      <c r="D580" s="63"/>
      <c r="E580" s="63"/>
      <c r="F580" s="1"/>
      <c r="G580" s="3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63"/>
      <c r="D581" s="63"/>
      <c r="E581" s="63"/>
      <c r="F581" s="1"/>
      <c r="G581" s="3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63"/>
      <c r="D582" s="63"/>
      <c r="E582" s="63"/>
      <c r="F582" s="1"/>
      <c r="G582" s="3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63"/>
      <c r="D583" s="63"/>
      <c r="E583" s="63"/>
      <c r="F583" s="1"/>
      <c r="G583" s="3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63"/>
      <c r="D584" s="63"/>
      <c r="E584" s="63"/>
      <c r="F584" s="1"/>
      <c r="G584" s="3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63"/>
      <c r="D585" s="63"/>
      <c r="E585" s="63"/>
      <c r="F585" s="1"/>
      <c r="G585" s="3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63"/>
      <c r="D586" s="63"/>
      <c r="E586" s="63"/>
      <c r="F586" s="1"/>
      <c r="G586" s="3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63"/>
      <c r="D587" s="63"/>
      <c r="E587" s="63"/>
      <c r="F587" s="1"/>
      <c r="G587" s="3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63"/>
      <c r="D588" s="63"/>
      <c r="E588" s="63"/>
      <c r="F588" s="1"/>
      <c r="G588" s="3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63"/>
      <c r="D589" s="63"/>
      <c r="E589" s="63"/>
      <c r="F589" s="1"/>
      <c r="G589" s="3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63"/>
      <c r="D590" s="63"/>
      <c r="E590" s="63"/>
      <c r="F590" s="1"/>
      <c r="G590" s="3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63"/>
      <c r="D591" s="63"/>
      <c r="E591" s="63"/>
      <c r="F591" s="1"/>
      <c r="G591" s="3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63"/>
      <c r="D592" s="63"/>
      <c r="E592" s="63"/>
      <c r="F592" s="1"/>
      <c r="G592" s="3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63"/>
      <c r="D593" s="63"/>
      <c r="E593" s="63"/>
      <c r="F593" s="1"/>
      <c r="G593" s="3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63"/>
      <c r="D594" s="63"/>
      <c r="E594" s="63"/>
      <c r="F594" s="1"/>
      <c r="G594" s="3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63"/>
      <c r="D595" s="63"/>
      <c r="E595" s="63"/>
      <c r="F595" s="1"/>
      <c r="G595" s="3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63"/>
      <c r="D596" s="63"/>
      <c r="E596" s="63"/>
      <c r="F596" s="1"/>
      <c r="G596" s="3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63"/>
      <c r="D597" s="63"/>
      <c r="E597" s="63"/>
      <c r="F597" s="1"/>
      <c r="G597" s="3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63"/>
      <c r="D598" s="63"/>
      <c r="E598" s="63"/>
      <c r="F598" s="1"/>
      <c r="G598" s="3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63"/>
      <c r="D599" s="63"/>
      <c r="E599" s="63"/>
      <c r="F599" s="1"/>
      <c r="G599" s="3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63"/>
      <c r="D600" s="63"/>
      <c r="E600" s="63"/>
      <c r="F600" s="1"/>
      <c r="G600" s="3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63"/>
      <c r="D601" s="63"/>
      <c r="E601" s="63"/>
      <c r="F601" s="1"/>
      <c r="G601" s="3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63"/>
      <c r="D602" s="63"/>
      <c r="E602" s="63"/>
      <c r="F602" s="1"/>
      <c r="G602" s="3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63"/>
      <c r="D603" s="63"/>
      <c r="E603" s="63"/>
      <c r="F603" s="1"/>
      <c r="G603" s="3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63"/>
      <c r="D604" s="63"/>
      <c r="E604" s="63"/>
      <c r="F604" s="1"/>
      <c r="G604" s="3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63"/>
      <c r="D605" s="63"/>
      <c r="E605" s="63"/>
      <c r="F605" s="1"/>
      <c r="G605" s="3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63"/>
      <c r="D606" s="63"/>
      <c r="E606" s="63"/>
      <c r="F606" s="1"/>
      <c r="G606" s="3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63"/>
      <c r="D607" s="63"/>
      <c r="E607" s="63"/>
      <c r="F607" s="1"/>
      <c r="G607" s="3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63"/>
      <c r="D608" s="63"/>
      <c r="E608" s="63"/>
      <c r="F608" s="1"/>
      <c r="G608" s="3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63"/>
      <c r="D609" s="63"/>
      <c r="E609" s="63"/>
      <c r="F609" s="1"/>
      <c r="G609" s="3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63"/>
      <c r="D610" s="63"/>
      <c r="E610" s="63"/>
      <c r="F610" s="1"/>
      <c r="G610" s="3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63"/>
      <c r="D611" s="63"/>
      <c r="E611" s="63"/>
      <c r="F611" s="1"/>
      <c r="G611" s="3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63"/>
      <c r="D612" s="63"/>
      <c r="E612" s="63"/>
      <c r="F612" s="1"/>
      <c r="G612" s="3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63"/>
      <c r="D613" s="63"/>
      <c r="E613" s="63"/>
      <c r="F613" s="1"/>
      <c r="G613" s="3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63"/>
      <c r="D614" s="63"/>
      <c r="E614" s="63"/>
      <c r="F614" s="1"/>
      <c r="G614" s="3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63"/>
      <c r="D615" s="63"/>
      <c r="E615" s="63"/>
      <c r="F615" s="1"/>
      <c r="G615" s="3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63"/>
      <c r="D616" s="63"/>
      <c r="E616" s="63"/>
      <c r="F616" s="1"/>
      <c r="G616" s="3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63"/>
      <c r="D617" s="63"/>
      <c r="E617" s="63"/>
      <c r="F617" s="1"/>
      <c r="G617" s="3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63"/>
      <c r="D618" s="63"/>
      <c r="E618" s="63"/>
      <c r="F618" s="1"/>
      <c r="G618" s="3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63"/>
      <c r="D619" s="63"/>
      <c r="E619" s="63"/>
      <c r="F619" s="1"/>
      <c r="G619" s="3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63"/>
      <c r="D620" s="63"/>
      <c r="E620" s="63"/>
      <c r="F620" s="1"/>
      <c r="G620" s="3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63"/>
      <c r="D621" s="63"/>
      <c r="E621" s="63"/>
      <c r="F621" s="1"/>
      <c r="G621" s="3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63"/>
      <c r="D622" s="63"/>
      <c r="E622" s="63"/>
      <c r="F622" s="1"/>
      <c r="G622" s="3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63"/>
      <c r="D623" s="63"/>
      <c r="E623" s="63"/>
      <c r="F623" s="1"/>
      <c r="G623" s="3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63"/>
      <c r="D624" s="63"/>
      <c r="E624" s="63"/>
      <c r="F624" s="1"/>
      <c r="G624" s="3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63"/>
      <c r="D625" s="63"/>
      <c r="E625" s="63"/>
      <c r="F625" s="1"/>
      <c r="G625" s="3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63"/>
      <c r="D626" s="63"/>
      <c r="E626" s="63"/>
      <c r="F626" s="1"/>
      <c r="G626" s="3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63"/>
      <c r="D627" s="63"/>
      <c r="E627" s="63"/>
      <c r="F627" s="1"/>
      <c r="G627" s="3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63"/>
      <c r="D628" s="63"/>
      <c r="E628" s="63"/>
      <c r="F628" s="1"/>
      <c r="G628" s="3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63"/>
      <c r="D629" s="63"/>
      <c r="E629" s="63"/>
      <c r="F629" s="1"/>
      <c r="G629" s="3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63"/>
      <c r="D630" s="63"/>
      <c r="E630" s="63"/>
      <c r="F630" s="1"/>
      <c r="G630" s="3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63"/>
      <c r="D631" s="63"/>
      <c r="E631" s="63"/>
      <c r="F631" s="1"/>
      <c r="G631" s="3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63"/>
      <c r="D632" s="63"/>
      <c r="E632" s="63"/>
      <c r="F632" s="1"/>
      <c r="G632" s="3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63"/>
      <c r="D633" s="63"/>
      <c r="E633" s="63"/>
      <c r="F633" s="1"/>
      <c r="G633" s="3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63"/>
      <c r="D634" s="63"/>
      <c r="E634" s="63"/>
      <c r="F634" s="1"/>
      <c r="G634" s="3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63"/>
      <c r="D635" s="63"/>
      <c r="E635" s="63"/>
      <c r="F635" s="1"/>
      <c r="G635" s="3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63"/>
      <c r="D636" s="63"/>
      <c r="E636" s="63"/>
      <c r="F636" s="1"/>
      <c r="G636" s="3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63"/>
      <c r="D637" s="63"/>
      <c r="E637" s="63"/>
      <c r="F637" s="1"/>
      <c r="G637" s="3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63"/>
      <c r="D638" s="63"/>
      <c r="E638" s="63"/>
      <c r="F638" s="1"/>
      <c r="G638" s="3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63"/>
      <c r="D639" s="63"/>
      <c r="E639" s="63"/>
      <c r="F639" s="1"/>
      <c r="G639" s="3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63"/>
      <c r="D640" s="63"/>
      <c r="E640" s="63"/>
      <c r="F640" s="1"/>
      <c r="G640" s="3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63"/>
      <c r="D641" s="63"/>
      <c r="E641" s="63"/>
      <c r="F641" s="1"/>
      <c r="G641" s="3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63"/>
      <c r="D642" s="63"/>
      <c r="E642" s="63"/>
      <c r="F642" s="1"/>
      <c r="G642" s="3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63"/>
      <c r="D643" s="63"/>
      <c r="E643" s="63"/>
      <c r="F643" s="1"/>
      <c r="G643" s="3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63"/>
      <c r="D644" s="63"/>
      <c r="E644" s="63"/>
      <c r="F644" s="1"/>
      <c r="G644" s="3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63"/>
      <c r="D645" s="63"/>
      <c r="E645" s="63"/>
      <c r="F645" s="1"/>
      <c r="G645" s="3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63"/>
      <c r="D646" s="63"/>
      <c r="E646" s="63"/>
      <c r="F646" s="1"/>
      <c r="G646" s="3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63"/>
      <c r="D647" s="63"/>
      <c r="E647" s="63"/>
      <c r="F647" s="1"/>
      <c r="G647" s="3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63"/>
      <c r="D648" s="63"/>
      <c r="E648" s="63"/>
      <c r="F648" s="1"/>
      <c r="G648" s="3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63"/>
      <c r="D649" s="63"/>
      <c r="E649" s="63"/>
      <c r="F649" s="1"/>
      <c r="G649" s="3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63"/>
      <c r="D650" s="63"/>
      <c r="E650" s="63"/>
      <c r="F650" s="1"/>
      <c r="G650" s="3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63"/>
      <c r="D651" s="63"/>
      <c r="E651" s="63"/>
      <c r="F651" s="1"/>
      <c r="G651" s="3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63"/>
      <c r="D652" s="63"/>
      <c r="E652" s="63"/>
      <c r="F652" s="1"/>
      <c r="G652" s="3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63"/>
      <c r="D653" s="63"/>
      <c r="E653" s="63"/>
      <c r="F653" s="1"/>
      <c r="G653" s="3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63"/>
      <c r="D654" s="63"/>
      <c r="E654" s="63"/>
      <c r="F654" s="1"/>
      <c r="G654" s="3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63"/>
      <c r="D655" s="63"/>
      <c r="E655" s="63"/>
      <c r="F655" s="1"/>
      <c r="G655" s="3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63"/>
      <c r="D656" s="63"/>
      <c r="E656" s="63"/>
      <c r="F656" s="1"/>
      <c r="G656" s="3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63"/>
      <c r="D657" s="63"/>
      <c r="E657" s="63"/>
      <c r="F657" s="1"/>
      <c r="G657" s="3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63"/>
      <c r="D658" s="63"/>
      <c r="E658" s="63"/>
      <c r="F658" s="1"/>
      <c r="G658" s="3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63"/>
      <c r="D659" s="63"/>
      <c r="E659" s="63"/>
      <c r="F659" s="1"/>
      <c r="G659" s="3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63"/>
      <c r="D660" s="63"/>
      <c r="E660" s="63"/>
      <c r="F660" s="1"/>
      <c r="G660" s="3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63"/>
      <c r="D661" s="63"/>
      <c r="E661" s="63"/>
      <c r="F661" s="1"/>
      <c r="G661" s="3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63"/>
      <c r="D662" s="63"/>
      <c r="E662" s="63"/>
      <c r="F662" s="1"/>
      <c r="G662" s="3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63"/>
      <c r="D663" s="63"/>
      <c r="E663" s="63"/>
      <c r="F663" s="1"/>
      <c r="G663" s="3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63"/>
      <c r="D664" s="63"/>
      <c r="E664" s="63"/>
      <c r="F664" s="1"/>
      <c r="G664" s="3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63"/>
      <c r="D665" s="63"/>
      <c r="E665" s="63"/>
      <c r="F665" s="1"/>
      <c r="G665" s="3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63"/>
      <c r="D666" s="63"/>
      <c r="E666" s="63"/>
      <c r="F666" s="1"/>
      <c r="G666" s="3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63"/>
      <c r="D667" s="63"/>
      <c r="E667" s="63"/>
      <c r="F667" s="1"/>
      <c r="G667" s="3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63"/>
      <c r="D668" s="63"/>
      <c r="E668" s="63"/>
      <c r="F668" s="1"/>
      <c r="G668" s="3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63"/>
      <c r="D669" s="63"/>
      <c r="E669" s="63"/>
      <c r="F669" s="1"/>
      <c r="G669" s="3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63"/>
      <c r="D670" s="63"/>
      <c r="E670" s="63"/>
      <c r="F670" s="1"/>
      <c r="G670" s="3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63"/>
      <c r="D671" s="63"/>
      <c r="E671" s="63"/>
      <c r="F671" s="1"/>
      <c r="G671" s="3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63"/>
      <c r="D672" s="63"/>
      <c r="E672" s="63"/>
      <c r="F672" s="1"/>
      <c r="G672" s="3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63"/>
      <c r="D673" s="63"/>
      <c r="E673" s="63"/>
      <c r="F673" s="1"/>
      <c r="G673" s="3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63"/>
      <c r="D674" s="63"/>
      <c r="E674" s="63"/>
      <c r="F674" s="1"/>
      <c r="G674" s="3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63"/>
      <c r="D675" s="63"/>
      <c r="E675" s="63"/>
      <c r="F675" s="1"/>
      <c r="G675" s="3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63"/>
      <c r="D676" s="63"/>
      <c r="E676" s="63"/>
      <c r="F676" s="1"/>
      <c r="G676" s="3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63"/>
      <c r="D677" s="63"/>
      <c r="E677" s="63"/>
      <c r="F677" s="1"/>
      <c r="G677" s="3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63"/>
      <c r="D678" s="63"/>
      <c r="E678" s="63"/>
      <c r="F678" s="1"/>
      <c r="G678" s="3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63"/>
      <c r="D679" s="63"/>
      <c r="E679" s="63"/>
      <c r="F679" s="1"/>
      <c r="G679" s="3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63"/>
      <c r="D680" s="63"/>
      <c r="E680" s="63"/>
      <c r="F680" s="1"/>
      <c r="G680" s="3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63"/>
      <c r="D681" s="63"/>
      <c r="E681" s="63"/>
      <c r="F681" s="1"/>
      <c r="G681" s="3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63"/>
      <c r="D682" s="63"/>
      <c r="E682" s="63"/>
      <c r="F682" s="1"/>
      <c r="G682" s="3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63"/>
      <c r="D683" s="63"/>
      <c r="E683" s="63"/>
      <c r="F683" s="1"/>
      <c r="G683" s="3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63"/>
      <c r="D684" s="63"/>
      <c r="E684" s="63"/>
      <c r="F684" s="1"/>
      <c r="G684" s="3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63"/>
      <c r="D685" s="63"/>
      <c r="E685" s="63"/>
      <c r="F685" s="1"/>
      <c r="G685" s="3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63"/>
      <c r="D686" s="63"/>
      <c r="E686" s="63"/>
      <c r="F686" s="1"/>
      <c r="G686" s="3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63"/>
      <c r="D687" s="63"/>
      <c r="E687" s="63"/>
      <c r="F687" s="1"/>
      <c r="G687" s="3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63"/>
      <c r="D688" s="63"/>
      <c r="E688" s="63"/>
      <c r="F688" s="1"/>
      <c r="G688" s="3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63"/>
      <c r="D689" s="63"/>
      <c r="E689" s="63"/>
      <c r="F689" s="1"/>
      <c r="G689" s="3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63"/>
      <c r="D690" s="63"/>
      <c r="E690" s="63"/>
      <c r="F690" s="1"/>
      <c r="G690" s="3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63"/>
      <c r="D691" s="63"/>
      <c r="E691" s="63"/>
      <c r="F691" s="1"/>
      <c r="G691" s="3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63"/>
      <c r="D692" s="63"/>
      <c r="E692" s="63"/>
      <c r="F692" s="1"/>
      <c r="G692" s="3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63"/>
      <c r="D693" s="63"/>
      <c r="E693" s="63"/>
      <c r="F693" s="1"/>
      <c r="G693" s="3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63"/>
      <c r="D694" s="63"/>
      <c r="E694" s="63"/>
      <c r="F694" s="1"/>
      <c r="G694" s="3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63"/>
      <c r="D695" s="63"/>
      <c r="E695" s="63"/>
      <c r="F695" s="1"/>
      <c r="G695" s="3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63"/>
      <c r="D696" s="63"/>
      <c r="E696" s="63"/>
      <c r="F696" s="1"/>
      <c r="G696" s="3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63"/>
      <c r="D697" s="63"/>
      <c r="E697" s="63"/>
      <c r="F697" s="1"/>
      <c r="G697" s="3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63"/>
      <c r="D698" s="63"/>
      <c r="E698" s="63"/>
      <c r="F698" s="1"/>
      <c r="G698" s="3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63"/>
      <c r="D699" s="63"/>
      <c r="E699" s="63"/>
      <c r="F699" s="1"/>
      <c r="G699" s="3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63"/>
      <c r="D700" s="63"/>
      <c r="E700" s="63"/>
      <c r="F700" s="1"/>
      <c r="G700" s="3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63"/>
      <c r="D701" s="63"/>
      <c r="E701" s="63"/>
      <c r="F701" s="1"/>
      <c r="G701" s="3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63"/>
      <c r="D702" s="63"/>
      <c r="E702" s="63"/>
      <c r="F702" s="1"/>
      <c r="G702" s="3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63"/>
      <c r="D703" s="63"/>
      <c r="E703" s="63"/>
      <c r="F703" s="1"/>
      <c r="G703" s="3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63"/>
      <c r="D704" s="63"/>
      <c r="E704" s="63"/>
      <c r="F704" s="1"/>
      <c r="G704" s="3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63"/>
      <c r="D705" s="63"/>
      <c r="E705" s="63"/>
      <c r="F705" s="1"/>
      <c r="G705" s="3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63"/>
      <c r="D706" s="63"/>
      <c r="E706" s="63"/>
      <c r="F706" s="1"/>
      <c r="G706" s="3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63"/>
      <c r="D707" s="63"/>
      <c r="E707" s="63"/>
      <c r="F707" s="1"/>
      <c r="G707" s="3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63"/>
      <c r="D708" s="63"/>
      <c r="E708" s="63"/>
      <c r="F708" s="1"/>
      <c r="G708" s="3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63"/>
      <c r="D709" s="63"/>
      <c r="E709" s="63"/>
      <c r="F709" s="1"/>
      <c r="G709" s="3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63"/>
      <c r="D710" s="63"/>
      <c r="E710" s="63"/>
      <c r="F710" s="1"/>
      <c r="G710" s="3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63"/>
      <c r="D711" s="63"/>
      <c r="E711" s="63"/>
      <c r="F711" s="1"/>
      <c r="G711" s="3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63"/>
      <c r="D712" s="63"/>
      <c r="E712" s="63"/>
      <c r="F712" s="1"/>
      <c r="G712" s="3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63"/>
      <c r="D713" s="63"/>
      <c r="E713" s="63"/>
      <c r="F713" s="1"/>
      <c r="G713" s="3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63"/>
      <c r="D714" s="63"/>
      <c r="E714" s="63"/>
      <c r="F714" s="1"/>
      <c r="G714" s="3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63"/>
      <c r="D715" s="63"/>
      <c r="E715" s="63"/>
      <c r="F715" s="1"/>
      <c r="G715" s="3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63"/>
      <c r="D716" s="63"/>
      <c r="E716" s="63"/>
      <c r="F716" s="1"/>
      <c r="G716" s="3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63"/>
      <c r="D717" s="63"/>
      <c r="E717" s="63"/>
      <c r="F717" s="1"/>
      <c r="G717" s="3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63"/>
      <c r="D718" s="63"/>
      <c r="E718" s="63"/>
      <c r="F718" s="1"/>
      <c r="G718" s="3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63"/>
      <c r="D719" s="63"/>
      <c r="E719" s="63"/>
      <c r="F719" s="1"/>
      <c r="G719" s="3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63"/>
      <c r="D720" s="63"/>
      <c r="E720" s="63"/>
      <c r="F720" s="1"/>
      <c r="G720" s="3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63"/>
      <c r="D721" s="63"/>
      <c r="E721" s="63"/>
      <c r="F721" s="1"/>
      <c r="G721" s="3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63"/>
      <c r="D722" s="63"/>
      <c r="E722" s="63"/>
      <c r="F722" s="1"/>
      <c r="G722" s="3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63"/>
      <c r="D723" s="63"/>
      <c r="E723" s="63"/>
      <c r="F723" s="1"/>
      <c r="G723" s="3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63"/>
      <c r="D724" s="63"/>
      <c r="E724" s="63"/>
      <c r="F724" s="1"/>
      <c r="G724" s="3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63"/>
      <c r="D725" s="63"/>
      <c r="E725" s="63"/>
      <c r="F725" s="1"/>
      <c r="G725" s="3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63"/>
      <c r="D726" s="63"/>
      <c r="E726" s="63"/>
      <c r="F726" s="1"/>
      <c r="G726" s="3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63"/>
      <c r="D727" s="63"/>
      <c r="E727" s="63"/>
      <c r="F727" s="1"/>
      <c r="G727" s="3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63"/>
      <c r="D728" s="63"/>
      <c r="E728" s="63"/>
      <c r="F728" s="1"/>
      <c r="G728" s="3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63"/>
      <c r="D729" s="63"/>
      <c r="E729" s="63"/>
      <c r="F729" s="1"/>
      <c r="G729" s="3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63"/>
      <c r="D730" s="63"/>
      <c r="E730" s="63"/>
      <c r="F730" s="1"/>
      <c r="G730" s="3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63"/>
      <c r="D731" s="63"/>
      <c r="E731" s="63"/>
      <c r="F731" s="1"/>
      <c r="G731" s="3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63"/>
      <c r="D732" s="63"/>
      <c r="E732" s="63"/>
      <c r="F732" s="1"/>
      <c r="G732" s="3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63"/>
      <c r="D733" s="63"/>
      <c r="E733" s="63"/>
      <c r="F733" s="1"/>
      <c r="G733" s="3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63"/>
      <c r="D734" s="63"/>
      <c r="E734" s="63"/>
      <c r="F734" s="1"/>
      <c r="G734" s="3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63"/>
      <c r="D735" s="63"/>
      <c r="E735" s="63"/>
      <c r="F735" s="1"/>
      <c r="G735" s="3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63"/>
      <c r="D736" s="63"/>
      <c r="E736" s="63"/>
      <c r="F736" s="1"/>
      <c r="G736" s="3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63"/>
      <c r="D737" s="63"/>
      <c r="E737" s="63"/>
      <c r="F737" s="1"/>
      <c r="G737" s="3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63"/>
      <c r="D738" s="63"/>
      <c r="E738" s="63"/>
      <c r="F738" s="1"/>
      <c r="G738" s="3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63"/>
      <c r="D739" s="63"/>
      <c r="E739" s="63"/>
      <c r="F739" s="1"/>
      <c r="G739" s="3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63"/>
      <c r="D740" s="63"/>
      <c r="E740" s="63"/>
      <c r="F740" s="1"/>
      <c r="G740" s="3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63"/>
      <c r="D741" s="63"/>
      <c r="E741" s="63"/>
      <c r="F741" s="1"/>
      <c r="G741" s="3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63"/>
      <c r="D742" s="63"/>
      <c r="E742" s="63"/>
      <c r="F742" s="1"/>
      <c r="G742" s="3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63"/>
      <c r="D743" s="63"/>
      <c r="E743" s="63"/>
      <c r="F743" s="1"/>
      <c r="G743" s="3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63"/>
      <c r="D744" s="63"/>
      <c r="E744" s="63"/>
      <c r="F744" s="1"/>
      <c r="G744" s="3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63"/>
      <c r="D745" s="63"/>
      <c r="E745" s="63"/>
      <c r="F745" s="1"/>
      <c r="G745" s="3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63"/>
      <c r="D746" s="63"/>
      <c r="E746" s="63"/>
      <c r="F746" s="1"/>
      <c r="G746" s="3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63"/>
      <c r="D747" s="63"/>
      <c r="E747" s="63"/>
      <c r="F747" s="1"/>
      <c r="G747" s="3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63"/>
      <c r="D748" s="63"/>
      <c r="E748" s="63"/>
      <c r="F748" s="1"/>
      <c r="G748" s="3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63"/>
      <c r="D749" s="63"/>
      <c r="E749" s="63"/>
      <c r="F749" s="1"/>
      <c r="G749" s="3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63"/>
      <c r="D750" s="63"/>
      <c r="E750" s="63"/>
      <c r="F750" s="1"/>
      <c r="G750" s="3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63"/>
      <c r="D751" s="63"/>
      <c r="E751" s="63"/>
      <c r="F751" s="1"/>
      <c r="G751" s="3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63"/>
      <c r="D752" s="63"/>
      <c r="E752" s="63"/>
      <c r="F752" s="1"/>
      <c r="G752" s="3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63"/>
      <c r="D753" s="63"/>
      <c r="E753" s="63"/>
      <c r="F753" s="1"/>
      <c r="G753" s="3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63"/>
      <c r="D754" s="63"/>
      <c r="E754" s="63"/>
      <c r="F754" s="1"/>
      <c r="G754" s="3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63"/>
      <c r="D755" s="63"/>
      <c r="E755" s="63"/>
      <c r="F755" s="1"/>
      <c r="G755" s="3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63"/>
      <c r="D756" s="63"/>
      <c r="E756" s="63"/>
      <c r="F756" s="1"/>
      <c r="G756" s="3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63"/>
      <c r="D757" s="63"/>
      <c r="E757" s="63"/>
      <c r="F757" s="1"/>
      <c r="G757" s="3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63"/>
      <c r="D758" s="63"/>
      <c r="E758" s="63"/>
      <c r="F758" s="1"/>
      <c r="G758" s="3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63"/>
      <c r="D759" s="63"/>
      <c r="E759" s="63"/>
      <c r="F759" s="1"/>
      <c r="G759" s="3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63"/>
      <c r="D760" s="63"/>
      <c r="E760" s="63"/>
      <c r="F760" s="1"/>
      <c r="G760" s="3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63"/>
      <c r="D761" s="63"/>
      <c r="E761" s="63"/>
      <c r="F761" s="1"/>
      <c r="G761" s="3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63"/>
      <c r="D762" s="63"/>
      <c r="E762" s="63"/>
      <c r="F762" s="1"/>
      <c r="G762" s="3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63"/>
      <c r="D763" s="63"/>
      <c r="E763" s="63"/>
      <c r="F763" s="1"/>
      <c r="G763" s="3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63"/>
      <c r="D764" s="63"/>
      <c r="E764" s="63"/>
      <c r="F764" s="1"/>
      <c r="G764" s="3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63"/>
      <c r="D765" s="63"/>
      <c r="E765" s="63"/>
      <c r="F765" s="1"/>
      <c r="G765" s="3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63"/>
      <c r="D766" s="63"/>
      <c r="E766" s="63"/>
      <c r="F766" s="1"/>
      <c r="G766" s="3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63"/>
      <c r="D767" s="63"/>
      <c r="E767" s="63"/>
      <c r="F767" s="1"/>
      <c r="G767" s="3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63"/>
      <c r="D768" s="63"/>
      <c r="E768" s="63"/>
      <c r="F768" s="1"/>
      <c r="G768" s="3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63"/>
      <c r="D769" s="63"/>
      <c r="E769" s="63"/>
      <c r="F769" s="1"/>
      <c r="G769" s="3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63"/>
      <c r="D770" s="63"/>
      <c r="E770" s="63"/>
      <c r="F770" s="1"/>
      <c r="G770" s="3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63"/>
      <c r="D771" s="63"/>
      <c r="E771" s="63"/>
      <c r="F771" s="1"/>
      <c r="G771" s="3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63"/>
      <c r="D772" s="63"/>
      <c r="E772" s="63"/>
      <c r="F772" s="1"/>
      <c r="G772" s="3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63"/>
      <c r="D773" s="63"/>
      <c r="E773" s="63"/>
      <c r="F773" s="1"/>
      <c r="G773" s="3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63"/>
      <c r="D774" s="63"/>
      <c r="E774" s="63"/>
      <c r="F774" s="1"/>
      <c r="G774" s="3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63"/>
      <c r="D775" s="63"/>
      <c r="E775" s="63"/>
      <c r="F775" s="1"/>
      <c r="G775" s="3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63"/>
      <c r="D776" s="63"/>
      <c r="E776" s="63"/>
      <c r="F776" s="1"/>
      <c r="G776" s="3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63"/>
      <c r="D777" s="63"/>
      <c r="E777" s="63"/>
      <c r="F777" s="1"/>
      <c r="G777" s="3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63"/>
      <c r="D778" s="63"/>
      <c r="E778" s="63"/>
      <c r="F778" s="1"/>
      <c r="G778" s="3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63"/>
      <c r="D779" s="63"/>
      <c r="E779" s="63"/>
      <c r="F779" s="1"/>
      <c r="G779" s="3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63"/>
      <c r="D780" s="63"/>
      <c r="E780" s="63"/>
      <c r="F780" s="1"/>
      <c r="G780" s="3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63"/>
      <c r="D781" s="63"/>
      <c r="E781" s="63"/>
      <c r="F781" s="1"/>
      <c r="G781" s="3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63"/>
      <c r="D782" s="63"/>
      <c r="E782" s="63"/>
      <c r="F782" s="1"/>
      <c r="G782" s="3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63"/>
      <c r="D783" s="63"/>
      <c r="E783" s="63"/>
      <c r="F783" s="1"/>
      <c r="G783" s="3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63"/>
      <c r="D784" s="63"/>
      <c r="E784" s="63"/>
      <c r="F784" s="1"/>
      <c r="G784" s="3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63"/>
      <c r="D785" s="63"/>
      <c r="E785" s="63"/>
      <c r="F785" s="1"/>
      <c r="G785" s="3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63"/>
      <c r="D786" s="63"/>
      <c r="E786" s="63"/>
      <c r="F786" s="1"/>
      <c r="G786" s="3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63"/>
      <c r="D787" s="63"/>
      <c r="E787" s="63"/>
      <c r="F787" s="1"/>
      <c r="G787" s="3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63"/>
      <c r="D788" s="63"/>
      <c r="E788" s="63"/>
      <c r="F788" s="1"/>
      <c r="G788" s="3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63"/>
      <c r="D789" s="63"/>
      <c r="E789" s="63"/>
      <c r="F789" s="1"/>
      <c r="G789" s="3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63"/>
      <c r="D790" s="63"/>
      <c r="E790" s="63"/>
      <c r="F790" s="1"/>
      <c r="G790" s="3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63"/>
      <c r="D791" s="63"/>
      <c r="E791" s="63"/>
      <c r="F791" s="1"/>
      <c r="G791" s="3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63"/>
      <c r="D792" s="63"/>
      <c r="E792" s="63"/>
      <c r="F792" s="1"/>
      <c r="G792" s="3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63"/>
      <c r="D793" s="63"/>
      <c r="E793" s="63"/>
      <c r="F793" s="1"/>
      <c r="G793" s="3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63"/>
      <c r="D794" s="63"/>
      <c r="E794" s="63"/>
      <c r="F794" s="1"/>
      <c r="G794" s="3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63"/>
      <c r="D795" s="63"/>
      <c r="E795" s="63"/>
      <c r="F795" s="1"/>
      <c r="G795" s="3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63"/>
      <c r="D796" s="63"/>
      <c r="E796" s="63"/>
      <c r="F796" s="1"/>
      <c r="G796" s="3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63"/>
      <c r="D797" s="63"/>
      <c r="E797" s="63"/>
      <c r="F797" s="1"/>
      <c r="G797" s="3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63"/>
      <c r="D798" s="63"/>
      <c r="E798" s="63"/>
      <c r="F798" s="1"/>
      <c r="G798" s="3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63"/>
      <c r="D799" s="63"/>
      <c r="E799" s="63"/>
      <c r="F799" s="1"/>
      <c r="G799" s="3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63"/>
      <c r="D800" s="63"/>
      <c r="E800" s="63"/>
      <c r="F800" s="1"/>
      <c r="G800" s="3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63"/>
      <c r="D801" s="63"/>
      <c r="E801" s="63"/>
      <c r="F801" s="1"/>
      <c r="G801" s="3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63"/>
      <c r="D802" s="63"/>
      <c r="E802" s="63"/>
      <c r="F802" s="1"/>
      <c r="G802" s="3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63"/>
      <c r="D803" s="63"/>
      <c r="E803" s="63"/>
      <c r="F803" s="1"/>
      <c r="G803" s="3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63"/>
      <c r="D804" s="63"/>
      <c r="E804" s="63"/>
      <c r="F804" s="1"/>
      <c r="G804" s="3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63"/>
      <c r="D805" s="63"/>
      <c r="E805" s="63"/>
      <c r="F805" s="1"/>
      <c r="G805" s="3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63"/>
      <c r="D806" s="63"/>
      <c r="E806" s="63"/>
      <c r="F806" s="1"/>
      <c r="G806" s="3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63"/>
      <c r="D807" s="63"/>
      <c r="E807" s="63"/>
      <c r="F807" s="1"/>
      <c r="G807" s="3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63"/>
      <c r="D808" s="63"/>
      <c r="E808" s="63"/>
      <c r="F808" s="1"/>
      <c r="G808" s="3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63"/>
      <c r="D809" s="63"/>
      <c r="E809" s="63"/>
      <c r="F809" s="1"/>
      <c r="G809" s="3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63"/>
      <c r="D810" s="63"/>
      <c r="E810" s="63"/>
      <c r="F810" s="1"/>
      <c r="G810" s="3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63"/>
      <c r="D811" s="63"/>
      <c r="E811" s="63"/>
      <c r="F811" s="1"/>
      <c r="G811" s="3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63"/>
      <c r="D812" s="63"/>
      <c r="E812" s="63"/>
      <c r="F812" s="1"/>
      <c r="G812" s="3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63"/>
      <c r="D813" s="63"/>
      <c r="E813" s="63"/>
      <c r="F813" s="1"/>
      <c r="G813" s="3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63"/>
      <c r="D814" s="63"/>
      <c r="E814" s="63"/>
      <c r="F814" s="1"/>
      <c r="G814" s="3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63"/>
      <c r="D815" s="63"/>
      <c r="E815" s="63"/>
      <c r="F815" s="1"/>
      <c r="G815" s="3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63"/>
      <c r="D816" s="63"/>
      <c r="E816" s="63"/>
      <c r="F816" s="1"/>
      <c r="G816" s="3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63"/>
      <c r="D817" s="63"/>
      <c r="E817" s="63"/>
      <c r="F817" s="1"/>
      <c r="G817" s="3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63"/>
      <c r="D818" s="63"/>
      <c r="E818" s="63"/>
      <c r="F818" s="1"/>
      <c r="G818" s="3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63"/>
      <c r="D819" s="63"/>
      <c r="E819" s="63"/>
      <c r="F819" s="1"/>
      <c r="G819" s="3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63"/>
      <c r="D820" s="63"/>
      <c r="E820" s="63"/>
      <c r="F820" s="1"/>
      <c r="G820" s="3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63"/>
      <c r="D821" s="63"/>
      <c r="E821" s="63"/>
      <c r="F821" s="1"/>
      <c r="G821" s="3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63"/>
      <c r="D822" s="63"/>
      <c r="E822" s="63"/>
      <c r="F822" s="1"/>
      <c r="G822" s="3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63"/>
      <c r="D823" s="63"/>
      <c r="E823" s="63"/>
      <c r="F823" s="1"/>
      <c r="G823" s="3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63"/>
      <c r="D824" s="63"/>
      <c r="E824" s="63"/>
      <c r="F824" s="1"/>
      <c r="G824" s="3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63"/>
      <c r="D825" s="63"/>
      <c r="E825" s="63"/>
      <c r="F825" s="1"/>
      <c r="G825" s="3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63"/>
      <c r="D826" s="63"/>
      <c r="E826" s="63"/>
      <c r="F826" s="1"/>
      <c r="G826" s="3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63"/>
      <c r="D827" s="63"/>
      <c r="E827" s="63"/>
      <c r="F827" s="1"/>
      <c r="G827" s="3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63"/>
      <c r="D828" s="63"/>
      <c r="E828" s="63"/>
      <c r="F828" s="1"/>
      <c r="G828" s="3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63"/>
      <c r="D829" s="63"/>
      <c r="E829" s="63"/>
      <c r="F829" s="1"/>
      <c r="G829" s="3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63"/>
      <c r="D830" s="63"/>
      <c r="E830" s="63"/>
      <c r="F830" s="1"/>
      <c r="G830" s="3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63"/>
      <c r="D831" s="63"/>
      <c r="E831" s="63"/>
      <c r="F831" s="1"/>
      <c r="G831" s="3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63"/>
      <c r="D832" s="63"/>
      <c r="E832" s="63"/>
      <c r="F832" s="1"/>
      <c r="G832" s="3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63"/>
      <c r="D833" s="63"/>
      <c r="E833" s="63"/>
      <c r="F833" s="1"/>
      <c r="G833" s="3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63"/>
      <c r="D834" s="63"/>
      <c r="E834" s="63"/>
      <c r="F834" s="1"/>
      <c r="G834" s="3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63"/>
      <c r="D835" s="63"/>
      <c r="E835" s="63"/>
      <c r="F835" s="1"/>
      <c r="G835" s="3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63"/>
      <c r="D836" s="63"/>
      <c r="E836" s="63"/>
      <c r="F836" s="1"/>
      <c r="G836" s="3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63"/>
      <c r="D837" s="63"/>
      <c r="E837" s="63"/>
      <c r="F837" s="1"/>
      <c r="G837" s="3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63"/>
      <c r="D838" s="63"/>
      <c r="E838" s="63"/>
      <c r="F838" s="1"/>
      <c r="G838" s="3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63"/>
      <c r="D839" s="63"/>
      <c r="E839" s="63"/>
      <c r="F839" s="1"/>
      <c r="G839" s="3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63"/>
      <c r="D840" s="63"/>
      <c r="E840" s="63"/>
      <c r="F840" s="1"/>
      <c r="G840" s="3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63"/>
      <c r="D841" s="63"/>
      <c r="E841" s="63"/>
      <c r="F841" s="1"/>
      <c r="G841" s="3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63"/>
      <c r="D842" s="63"/>
      <c r="E842" s="63"/>
      <c r="F842" s="1"/>
      <c r="G842" s="3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63"/>
      <c r="D843" s="63"/>
      <c r="E843" s="63"/>
      <c r="F843" s="1"/>
      <c r="G843" s="3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63"/>
      <c r="D844" s="63"/>
      <c r="E844" s="63"/>
      <c r="F844" s="1"/>
      <c r="G844" s="3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63"/>
      <c r="D845" s="63"/>
      <c r="E845" s="63"/>
      <c r="F845" s="1"/>
      <c r="G845" s="3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63"/>
      <c r="D846" s="63"/>
      <c r="E846" s="63"/>
      <c r="F846" s="1"/>
      <c r="G846" s="3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63"/>
      <c r="D847" s="63"/>
      <c r="E847" s="63"/>
      <c r="F847" s="1"/>
      <c r="G847" s="3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63"/>
      <c r="D848" s="63"/>
      <c r="E848" s="63"/>
      <c r="F848" s="1"/>
      <c r="G848" s="3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63"/>
      <c r="D849" s="63"/>
      <c r="E849" s="63"/>
      <c r="F849" s="1"/>
      <c r="G849" s="3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63"/>
      <c r="D850" s="63"/>
      <c r="E850" s="63"/>
      <c r="F850" s="1"/>
      <c r="G850" s="3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63"/>
      <c r="D851" s="63"/>
      <c r="E851" s="63"/>
      <c r="F851" s="1"/>
      <c r="G851" s="3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63"/>
      <c r="D852" s="63"/>
      <c r="E852" s="63"/>
      <c r="F852" s="1"/>
      <c r="G852" s="3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63"/>
      <c r="D853" s="63"/>
      <c r="E853" s="63"/>
      <c r="F853" s="1"/>
      <c r="G853" s="3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63"/>
      <c r="D854" s="63"/>
      <c r="E854" s="63"/>
      <c r="F854" s="1"/>
      <c r="G854" s="3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63"/>
      <c r="D855" s="63"/>
      <c r="E855" s="63"/>
      <c r="F855" s="1"/>
      <c r="G855" s="3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63"/>
      <c r="D856" s="63"/>
      <c r="E856" s="63"/>
      <c r="F856" s="1"/>
      <c r="G856" s="3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63"/>
      <c r="D857" s="63"/>
      <c r="E857" s="63"/>
      <c r="F857" s="1"/>
      <c r="G857" s="3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63"/>
      <c r="D858" s="63"/>
      <c r="E858" s="63"/>
      <c r="F858" s="1"/>
      <c r="G858" s="3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63"/>
      <c r="D859" s="63"/>
      <c r="E859" s="63"/>
      <c r="F859" s="1"/>
      <c r="G859" s="3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63"/>
      <c r="D860" s="63"/>
      <c r="E860" s="63"/>
      <c r="F860" s="1"/>
      <c r="G860" s="3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63"/>
      <c r="D861" s="63"/>
      <c r="E861" s="63"/>
      <c r="F861" s="1"/>
      <c r="G861" s="3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63"/>
      <c r="D862" s="63"/>
      <c r="E862" s="63"/>
      <c r="F862" s="1"/>
      <c r="G862" s="3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63"/>
      <c r="D863" s="63"/>
      <c r="E863" s="63"/>
      <c r="F863" s="1"/>
      <c r="G863" s="3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63"/>
      <c r="D864" s="63"/>
      <c r="E864" s="63"/>
      <c r="F864" s="1"/>
      <c r="G864" s="3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63"/>
      <c r="D865" s="63"/>
      <c r="E865" s="63"/>
      <c r="F865" s="1"/>
      <c r="G865" s="3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63"/>
      <c r="D866" s="63"/>
      <c r="E866" s="63"/>
      <c r="F866" s="1"/>
      <c r="G866" s="3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63"/>
      <c r="D867" s="63"/>
      <c r="E867" s="63"/>
      <c r="F867" s="1"/>
      <c r="G867" s="3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63"/>
      <c r="D868" s="63"/>
      <c r="E868" s="63"/>
      <c r="F868" s="1"/>
      <c r="G868" s="3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63"/>
      <c r="D869" s="63"/>
      <c r="E869" s="63"/>
      <c r="F869" s="1"/>
      <c r="G869" s="3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63"/>
      <c r="D870" s="63"/>
      <c r="E870" s="63"/>
      <c r="F870" s="1"/>
      <c r="G870" s="3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63"/>
      <c r="D871" s="63"/>
      <c r="E871" s="63"/>
      <c r="F871" s="1"/>
      <c r="G871" s="3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63"/>
      <c r="D872" s="63"/>
      <c r="E872" s="63"/>
      <c r="F872" s="1"/>
      <c r="G872" s="3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63"/>
      <c r="D873" s="63"/>
      <c r="E873" s="63"/>
      <c r="F873" s="1"/>
      <c r="G873" s="3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63"/>
      <c r="D874" s="63"/>
      <c r="E874" s="63"/>
      <c r="F874" s="1"/>
      <c r="G874" s="3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63"/>
      <c r="D875" s="63"/>
      <c r="E875" s="63"/>
      <c r="F875" s="1"/>
      <c r="G875" s="3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63"/>
      <c r="D876" s="63"/>
      <c r="E876" s="63"/>
      <c r="F876" s="1"/>
      <c r="G876" s="3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63"/>
      <c r="D877" s="63"/>
      <c r="E877" s="63"/>
      <c r="F877" s="1"/>
      <c r="G877" s="3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63"/>
      <c r="D878" s="63"/>
      <c r="E878" s="63"/>
      <c r="F878" s="1"/>
      <c r="G878" s="3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63"/>
      <c r="D879" s="63"/>
      <c r="E879" s="63"/>
      <c r="F879" s="1"/>
      <c r="G879" s="3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63"/>
      <c r="D880" s="63"/>
      <c r="E880" s="63"/>
      <c r="F880" s="1"/>
      <c r="G880" s="3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63"/>
      <c r="D881" s="63"/>
      <c r="E881" s="63"/>
      <c r="F881" s="1"/>
      <c r="G881" s="3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63"/>
      <c r="D882" s="63"/>
      <c r="E882" s="63"/>
      <c r="F882" s="1"/>
      <c r="G882" s="3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63"/>
      <c r="D883" s="63"/>
      <c r="E883" s="63"/>
      <c r="F883" s="1"/>
      <c r="G883" s="3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63"/>
      <c r="D884" s="63"/>
      <c r="E884" s="63"/>
      <c r="F884" s="1"/>
      <c r="G884" s="3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63"/>
      <c r="D885" s="63"/>
      <c r="E885" s="63"/>
      <c r="F885" s="1"/>
      <c r="G885" s="3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63"/>
      <c r="D886" s="63"/>
      <c r="E886" s="63"/>
      <c r="F886" s="1"/>
      <c r="G886" s="3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63"/>
      <c r="D887" s="63"/>
      <c r="E887" s="63"/>
      <c r="F887" s="1"/>
      <c r="G887" s="3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63"/>
      <c r="D888" s="63"/>
      <c r="E888" s="63"/>
      <c r="F888" s="1"/>
      <c r="G888" s="3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63"/>
      <c r="D889" s="63"/>
      <c r="E889" s="63"/>
      <c r="F889" s="1"/>
      <c r="G889" s="3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63"/>
      <c r="D890" s="63"/>
      <c r="E890" s="63"/>
      <c r="F890" s="1"/>
      <c r="G890" s="3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63"/>
      <c r="D891" s="63"/>
      <c r="E891" s="63"/>
      <c r="F891" s="1"/>
      <c r="G891" s="3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63"/>
      <c r="D892" s="63"/>
      <c r="E892" s="63"/>
      <c r="F892" s="1"/>
      <c r="G892" s="3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63"/>
      <c r="D893" s="63"/>
      <c r="E893" s="63"/>
      <c r="F893" s="1"/>
      <c r="G893" s="3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63"/>
      <c r="D894" s="63"/>
      <c r="E894" s="63"/>
      <c r="F894" s="1"/>
      <c r="G894" s="3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63"/>
      <c r="D895" s="63"/>
      <c r="E895" s="63"/>
      <c r="F895" s="1"/>
      <c r="G895" s="3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63"/>
      <c r="D896" s="63"/>
      <c r="E896" s="63"/>
      <c r="F896" s="1"/>
      <c r="G896" s="3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63"/>
      <c r="D897" s="63"/>
      <c r="E897" s="63"/>
      <c r="F897" s="1"/>
      <c r="G897" s="3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63"/>
      <c r="D898" s="63"/>
      <c r="E898" s="63"/>
      <c r="F898" s="1"/>
      <c r="G898" s="3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63"/>
      <c r="D899" s="63"/>
      <c r="E899" s="63"/>
      <c r="F899" s="1"/>
      <c r="G899" s="3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63"/>
      <c r="D900" s="63"/>
      <c r="E900" s="63"/>
      <c r="F900" s="1"/>
      <c r="G900" s="3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63"/>
      <c r="D901" s="63"/>
      <c r="E901" s="63"/>
      <c r="F901" s="1"/>
      <c r="G901" s="3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63"/>
      <c r="D902" s="63"/>
      <c r="E902" s="63"/>
      <c r="F902" s="1"/>
      <c r="G902" s="3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63"/>
      <c r="D903" s="63"/>
      <c r="E903" s="63"/>
      <c r="F903" s="1"/>
      <c r="G903" s="3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63"/>
      <c r="D904" s="63"/>
      <c r="E904" s="63"/>
      <c r="F904" s="1"/>
      <c r="G904" s="3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63"/>
      <c r="D905" s="63"/>
      <c r="E905" s="63"/>
      <c r="F905" s="1"/>
      <c r="G905" s="3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63"/>
      <c r="D906" s="63"/>
      <c r="E906" s="63"/>
      <c r="F906" s="1"/>
      <c r="G906" s="3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63"/>
      <c r="D907" s="63"/>
      <c r="E907" s="63"/>
      <c r="F907" s="1"/>
      <c r="G907" s="3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63"/>
      <c r="D908" s="63"/>
      <c r="E908" s="63"/>
      <c r="F908" s="1"/>
      <c r="G908" s="3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63"/>
      <c r="D909" s="63"/>
      <c r="E909" s="63"/>
      <c r="F909" s="1"/>
      <c r="G909" s="3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63"/>
      <c r="D910" s="63"/>
      <c r="E910" s="63"/>
      <c r="F910" s="1"/>
      <c r="G910" s="3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63"/>
      <c r="D911" s="63"/>
      <c r="E911" s="63"/>
      <c r="F911" s="1"/>
      <c r="G911" s="3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63"/>
      <c r="D912" s="63"/>
      <c r="E912" s="63"/>
      <c r="F912" s="1"/>
      <c r="G912" s="3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63"/>
      <c r="D913" s="63"/>
      <c r="E913" s="63"/>
      <c r="F913" s="1"/>
      <c r="G913" s="3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63"/>
      <c r="D914" s="63"/>
      <c r="E914" s="63"/>
      <c r="F914" s="1"/>
      <c r="G914" s="3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63"/>
      <c r="D915" s="63"/>
      <c r="E915" s="63"/>
      <c r="F915" s="1"/>
      <c r="G915" s="3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63"/>
      <c r="D916" s="63"/>
      <c r="E916" s="63"/>
      <c r="F916" s="1"/>
      <c r="G916" s="3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63"/>
      <c r="D917" s="63"/>
      <c r="E917" s="63"/>
      <c r="F917" s="1"/>
      <c r="G917" s="3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63"/>
      <c r="D918" s="63"/>
      <c r="E918" s="63"/>
      <c r="F918" s="1"/>
      <c r="G918" s="3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63"/>
      <c r="D919" s="63"/>
      <c r="E919" s="63"/>
      <c r="F919" s="1"/>
      <c r="G919" s="3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63"/>
      <c r="D920" s="63"/>
      <c r="E920" s="63"/>
      <c r="F920" s="1"/>
      <c r="G920" s="3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63"/>
      <c r="D921" s="63"/>
      <c r="E921" s="63"/>
      <c r="F921" s="1"/>
      <c r="G921" s="3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63"/>
      <c r="D922" s="63"/>
      <c r="E922" s="63"/>
      <c r="F922" s="1"/>
      <c r="G922" s="3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63"/>
      <c r="D923" s="63"/>
      <c r="E923" s="63"/>
      <c r="F923" s="1"/>
      <c r="G923" s="3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63"/>
      <c r="D924" s="63"/>
      <c r="E924" s="63"/>
      <c r="F924" s="1"/>
      <c r="G924" s="3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63"/>
      <c r="D925" s="63"/>
      <c r="E925" s="63"/>
      <c r="F925" s="1"/>
      <c r="G925" s="3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63"/>
      <c r="D926" s="63"/>
      <c r="E926" s="63"/>
      <c r="F926" s="1"/>
      <c r="G926" s="3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63"/>
      <c r="D927" s="63"/>
      <c r="E927" s="63"/>
      <c r="F927" s="1"/>
      <c r="G927" s="3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63"/>
      <c r="D928" s="63"/>
      <c r="E928" s="63"/>
      <c r="F928" s="1"/>
      <c r="G928" s="3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63"/>
      <c r="D929" s="63"/>
      <c r="E929" s="63"/>
      <c r="F929" s="1"/>
      <c r="G929" s="3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63"/>
      <c r="D930" s="63"/>
      <c r="E930" s="63"/>
      <c r="F930" s="1"/>
      <c r="G930" s="3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63"/>
      <c r="D931" s="63"/>
      <c r="E931" s="63"/>
      <c r="F931" s="1"/>
      <c r="G931" s="3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63"/>
      <c r="D932" s="63"/>
      <c r="E932" s="63"/>
      <c r="F932" s="1"/>
      <c r="G932" s="3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63"/>
      <c r="D933" s="63"/>
      <c r="E933" s="63"/>
      <c r="F933" s="1"/>
      <c r="G933" s="3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63"/>
      <c r="D934" s="63"/>
      <c r="E934" s="63"/>
      <c r="F934" s="1"/>
      <c r="G934" s="3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63"/>
      <c r="D935" s="63"/>
      <c r="E935" s="63"/>
      <c r="F935" s="1"/>
      <c r="G935" s="3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63"/>
      <c r="D936" s="63"/>
      <c r="E936" s="63"/>
      <c r="F936" s="1"/>
      <c r="G936" s="3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63"/>
      <c r="D937" s="63"/>
      <c r="E937" s="63"/>
      <c r="F937" s="1"/>
      <c r="G937" s="3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63"/>
      <c r="D938" s="63"/>
      <c r="E938" s="63"/>
      <c r="F938" s="1"/>
      <c r="G938" s="3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63"/>
      <c r="D939" s="63"/>
      <c r="E939" s="63"/>
      <c r="F939" s="1"/>
      <c r="G939" s="3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63"/>
      <c r="D940" s="63"/>
      <c r="E940" s="63"/>
      <c r="F940" s="1"/>
      <c r="G940" s="3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63"/>
      <c r="D941" s="63"/>
      <c r="E941" s="63"/>
      <c r="F941" s="1"/>
      <c r="G941" s="3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63"/>
      <c r="D942" s="63"/>
      <c r="E942" s="63"/>
      <c r="F942" s="1"/>
      <c r="G942" s="3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63"/>
      <c r="D943" s="63"/>
      <c r="E943" s="63"/>
      <c r="F943" s="1"/>
      <c r="G943" s="3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63"/>
      <c r="D944" s="63"/>
      <c r="E944" s="63"/>
      <c r="F944" s="1"/>
      <c r="G944" s="3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63"/>
      <c r="D945" s="63"/>
      <c r="E945" s="63"/>
      <c r="F945" s="1"/>
      <c r="G945" s="3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63"/>
      <c r="D946" s="63"/>
      <c r="E946" s="63"/>
      <c r="F946" s="1"/>
      <c r="G946" s="3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63"/>
      <c r="D947" s="63"/>
      <c r="E947" s="63"/>
      <c r="F947" s="1"/>
      <c r="G947" s="3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63"/>
      <c r="D948" s="63"/>
      <c r="E948" s="63"/>
      <c r="F948" s="1"/>
      <c r="G948" s="3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63"/>
      <c r="D949" s="63"/>
      <c r="E949" s="63"/>
      <c r="F949" s="1"/>
      <c r="G949" s="3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63"/>
      <c r="D950" s="63"/>
      <c r="E950" s="63"/>
      <c r="F950" s="1"/>
      <c r="G950" s="3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63"/>
      <c r="D951" s="63"/>
      <c r="E951" s="63"/>
      <c r="F951" s="1"/>
      <c r="G951" s="3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63"/>
      <c r="D952" s="63"/>
      <c r="E952" s="63"/>
      <c r="F952" s="1"/>
      <c r="G952" s="3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63"/>
      <c r="D953" s="63"/>
      <c r="E953" s="63"/>
      <c r="F953" s="1"/>
      <c r="G953" s="3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63"/>
      <c r="D954" s="63"/>
      <c r="E954" s="63"/>
      <c r="F954" s="1"/>
      <c r="G954" s="3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63"/>
      <c r="D955" s="63"/>
      <c r="E955" s="63"/>
      <c r="F955" s="1"/>
      <c r="G955" s="3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63"/>
      <c r="D956" s="63"/>
      <c r="E956" s="63"/>
      <c r="F956" s="1"/>
      <c r="G956" s="3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63"/>
      <c r="D957" s="63"/>
      <c r="E957" s="63"/>
      <c r="F957" s="1"/>
      <c r="G957" s="3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63"/>
      <c r="D958" s="63"/>
      <c r="E958" s="63"/>
      <c r="F958" s="1"/>
      <c r="G958" s="3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63"/>
      <c r="D959" s="63"/>
      <c r="E959" s="63"/>
      <c r="F959" s="1"/>
      <c r="G959" s="3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63"/>
      <c r="D960" s="63"/>
      <c r="E960" s="63"/>
      <c r="F960" s="1"/>
      <c r="G960" s="3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63"/>
      <c r="D961" s="63"/>
      <c r="E961" s="63"/>
      <c r="F961" s="1"/>
      <c r="G961" s="3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63"/>
      <c r="D962" s="63"/>
      <c r="E962" s="63"/>
      <c r="F962" s="1"/>
      <c r="G962" s="3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63"/>
      <c r="D963" s="63"/>
      <c r="E963" s="63"/>
      <c r="F963" s="1"/>
      <c r="G963" s="3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63"/>
      <c r="D964" s="63"/>
      <c r="E964" s="63"/>
      <c r="F964" s="1"/>
      <c r="G964" s="3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63"/>
      <c r="D965" s="63"/>
      <c r="E965" s="63"/>
      <c r="F965" s="1"/>
      <c r="G965" s="3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63"/>
      <c r="D966" s="63"/>
      <c r="E966" s="63"/>
      <c r="F966" s="1"/>
      <c r="G966" s="3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63"/>
      <c r="D967" s="63"/>
      <c r="E967" s="63"/>
      <c r="F967" s="1"/>
      <c r="G967" s="3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63"/>
      <c r="D968" s="63"/>
      <c r="E968" s="63"/>
      <c r="F968" s="1"/>
      <c r="G968" s="3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63"/>
      <c r="D969" s="63"/>
      <c r="E969" s="63"/>
      <c r="F969" s="1"/>
      <c r="G969" s="3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63"/>
      <c r="D970" s="63"/>
      <c r="E970" s="63"/>
      <c r="F970" s="1"/>
      <c r="G970" s="3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63"/>
      <c r="D971" s="63"/>
      <c r="E971" s="63"/>
      <c r="F971" s="1"/>
      <c r="G971" s="3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63"/>
      <c r="D972" s="63"/>
      <c r="E972" s="63"/>
      <c r="F972" s="1"/>
      <c r="G972" s="3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63"/>
      <c r="D973" s="63"/>
      <c r="E973" s="63"/>
      <c r="F973" s="1"/>
      <c r="G973" s="3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63"/>
      <c r="D974" s="63"/>
      <c r="E974" s="63"/>
      <c r="F974" s="1"/>
      <c r="G974" s="3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63"/>
      <c r="D975" s="63"/>
      <c r="E975" s="63"/>
      <c r="F975" s="1"/>
      <c r="G975" s="3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63"/>
      <c r="D976" s="63"/>
      <c r="E976" s="63"/>
      <c r="F976" s="1"/>
      <c r="G976" s="3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63"/>
      <c r="D977" s="63"/>
      <c r="E977" s="63"/>
      <c r="F977" s="1"/>
      <c r="G977" s="3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63"/>
      <c r="D978" s="63"/>
      <c r="E978" s="63"/>
      <c r="F978" s="1"/>
      <c r="G978" s="3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63"/>
      <c r="D979" s="63"/>
      <c r="E979" s="63"/>
      <c r="F979" s="1"/>
      <c r="G979" s="3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63"/>
      <c r="D980" s="63"/>
      <c r="E980" s="63"/>
      <c r="F980" s="1"/>
      <c r="G980" s="3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63"/>
      <c r="D981" s="63"/>
      <c r="E981" s="63"/>
      <c r="F981" s="1"/>
      <c r="G981" s="3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63"/>
      <c r="D982" s="63"/>
      <c r="E982" s="63"/>
      <c r="F982" s="1"/>
      <c r="G982" s="3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63"/>
      <c r="D983" s="63"/>
      <c r="E983" s="63"/>
      <c r="F983" s="1"/>
      <c r="G983" s="3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63"/>
      <c r="D984" s="63"/>
      <c r="E984" s="63"/>
      <c r="F984" s="1"/>
      <c r="G984" s="3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63"/>
      <c r="D985" s="63"/>
      <c r="E985" s="63"/>
      <c r="F985" s="1"/>
      <c r="G985" s="3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63"/>
      <c r="D986" s="63"/>
      <c r="E986" s="63"/>
      <c r="F986" s="1"/>
      <c r="G986" s="3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63"/>
      <c r="D987" s="63"/>
      <c r="E987" s="63"/>
      <c r="F987" s="1"/>
      <c r="G987" s="3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63"/>
      <c r="D988" s="63"/>
      <c r="E988" s="63"/>
      <c r="F988" s="1"/>
      <c r="G988" s="3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63"/>
      <c r="D989" s="63"/>
      <c r="E989" s="63"/>
      <c r="F989" s="1"/>
      <c r="G989" s="3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63"/>
      <c r="D990" s="63"/>
      <c r="E990" s="63"/>
      <c r="F990" s="1"/>
      <c r="G990" s="3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63"/>
      <c r="D991" s="63"/>
      <c r="E991" s="63"/>
      <c r="F991" s="1"/>
      <c r="G991" s="3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63"/>
      <c r="D992" s="63"/>
      <c r="E992" s="63"/>
      <c r="F992" s="1"/>
      <c r="G992" s="3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63"/>
      <c r="D993" s="63"/>
      <c r="E993" s="63"/>
      <c r="F993" s="1"/>
      <c r="G993" s="3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63"/>
      <c r="D994" s="63"/>
      <c r="E994" s="63"/>
      <c r="F994" s="1"/>
      <c r="G994" s="3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63"/>
      <c r="D995" s="63"/>
      <c r="E995" s="63"/>
      <c r="F995" s="1"/>
      <c r="G995" s="3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63"/>
      <c r="D996" s="63"/>
      <c r="E996" s="63"/>
      <c r="F996" s="1"/>
      <c r="G996" s="3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63"/>
      <c r="D997" s="63"/>
      <c r="E997" s="63"/>
      <c r="F997" s="1"/>
      <c r="G997" s="3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63"/>
      <c r="D998" s="63"/>
      <c r="E998" s="63"/>
      <c r="F998" s="1"/>
      <c r="G998" s="3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63"/>
      <c r="D999" s="63"/>
      <c r="E999" s="63"/>
      <c r="F999" s="1"/>
      <c r="G999" s="3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63"/>
      <c r="D1000" s="63"/>
      <c r="E1000" s="63"/>
      <c r="F1000" s="1"/>
      <c r="G1000" s="3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 horizontalCentered="1" verticalCentered="1"/>
  <pageMargins left="0.78740157480314965" right="0.59055118110236227" top="0.59055118110236227" bottom="0.59055118110236227" header="0" footer="0"/>
  <pageSetup scale="98" orientation="portrait"/>
  <headerFooter>
    <oddHeader>&amp;C</oddHeader>
    <oddFooter>&amp;C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3" width="14.7109375" customWidth="1"/>
    <col min="4" max="4" width="8.7109375" customWidth="1"/>
    <col min="5" max="5" width="9.7109375" customWidth="1"/>
    <col min="6" max="6" width="12.28515625" customWidth="1"/>
    <col min="7" max="7" width="11.85546875" customWidth="1"/>
    <col min="8" max="9" width="12.28515625" customWidth="1"/>
    <col min="10" max="10" width="1.7109375" customWidth="1"/>
    <col min="11" max="26" width="11.42578125" customWidth="1"/>
  </cols>
  <sheetData>
    <row r="1" spans="1:26" ht="12.75" customHeight="1" x14ac:dyDescent="0.2">
      <c r="A1" s="1"/>
      <c r="B1" s="62" t="str">
        <f>+'2. RENTA FISCAL'!A1</f>
        <v>INDUSTRIAS EL MEJOR ESTILO S.A.</v>
      </c>
      <c r="C1" s="1"/>
      <c r="D1" s="3"/>
      <c r="E1" s="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62" t="str">
        <f>+'2. RENTA FISCAL'!A2</f>
        <v>NIT 860.378.961 - 5</v>
      </c>
      <c r="C2" s="1"/>
      <c r="D2" s="3"/>
      <c r="E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62" t="str">
        <f>+'2. RENTA FISCAL'!A3</f>
        <v>DECLARACION DE RENTA AÑO GRAVABLE 2021</v>
      </c>
      <c r="C3" s="1"/>
      <c r="D3" s="3"/>
      <c r="E3" s="3"/>
      <c r="F3" s="1"/>
      <c r="G3" s="1"/>
      <c r="H3" s="17" t="s">
        <v>242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62" t="s">
        <v>10</v>
      </c>
      <c r="C4" s="1"/>
      <c r="D4" s="3"/>
      <c r="E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89"/>
      <c r="C5" s="1"/>
      <c r="D5" s="3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1"/>
      <c r="C6" s="1"/>
      <c r="D6" s="3"/>
      <c r="E6" s="1"/>
      <c r="F6" s="90" t="s">
        <v>243</v>
      </c>
      <c r="G6" s="91">
        <v>3981.16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92"/>
      <c r="C7" s="93"/>
      <c r="D7" s="94"/>
      <c r="E7" s="94" t="s">
        <v>244</v>
      </c>
      <c r="F7" s="94" t="s">
        <v>207</v>
      </c>
      <c r="G7" s="95" t="s">
        <v>245</v>
      </c>
      <c r="H7" s="96" t="s">
        <v>207</v>
      </c>
      <c r="I7" s="97" t="s">
        <v>207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98"/>
      <c r="C8" s="99"/>
      <c r="D8" s="100" t="s">
        <v>207</v>
      </c>
      <c r="E8" s="100" t="s">
        <v>246</v>
      </c>
      <c r="F8" s="100" t="s">
        <v>247</v>
      </c>
      <c r="G8" s="100" t="s">
        <v>246</v>
      </c>
      <c r="H8" s="101" t="s">
        <v>42</v>
      </c>
      <c r="I8" s="102" t="s">
        <v>248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103"/>
      <c r="C9" s="104"/>
      <c r="D9" s="105" t="s">
        <v>249</v>
      </c>
      <c r="E9" s="105" t="s">
        <v>247</v>
      </c>
      <c r="F9" s="105" t="s">
        <v>250</v>
      </c>
      <c r="G9" s="106" t="s">
        <v>42</v>
      </c>
      <c r="H9" s="107" t="str">
        <f>+'7. INVERSIONES'!G8</f>
        <v xml:space="preserve"> 31-12-21</v>
      </c>
      <c r="I9" s="108" t="str">
        <f>+H9</f>
        <v xml:space="preserve"> 31-12-21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98"/>
      <c r="C10" s="1"/>
      <c r="D10" s="109"/>
      <c r="E10" s="110"/>
      <c r="F10" s="109"/>
      <c r="G10" s="109"/>
      <c r="H10" s="111"/>
      <c r="I10" s="11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113" t="s">
        <v>251</v>
      </c>
      <c r="C11" s="1"/>
      <c r="D11" s="109"/>
      <c r="E11" s="110"/>
      <c r="F11" s="109"/>
      <c r="G11" s="109"/>
      <c r="H11" s="111"/>
      <c r="I11" s="11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98"/>
      <c r="C12" s="1"/>
      <c r="D12" s="109"/>
      <c r="E12" s="110"/>
      <c r="F12" s="109"/>
      <c r="G12" s="109"/>
      <c r="H12" s="111"/>
      <c r="I12" s="11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98" t="s">
        <v>52</v>
      </c>
      <c r="C13" s="1"/>
      <c r="D13" s="109"/>
      <c r="E13" s="110"/>
      <c r="F13" s="109">
        <v>55063000</v>
      </c>
      <c r="G13" s="109"/>
      <c r="H13" s="111">
        <f>+F13</f>
        <v>55063000</v>
      </c>
      <c r="I13" s="112">
        <f>+F13</f>
        <v>55063000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98"/>
      <c r="C14" s="1"/>
      <c r="D14" s="109"/>
      <c r="E14" s="110"/>
      <c r="F14" s="109"/>
      <c r="G14" s="109"/>
      <c r="H14" s="111"/>
      <c r="I14" s="11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113" t="s">
        <v>252</v>
      </c>
      <c r="C15" s="1"/>
      <c r="D15" s="109"/>
      <c r="E15" s="110"/>
      <c r="F15" s="109"/>
      <c r="G15" s="109"/>
      <c r="H15" s="111"/>
      <c r="I15" s="11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98" t="s">
        <v>253</v>
      </c>
      <c r="C16" s="1"/>
      <c r="D16" s="109">
        <v>48100</v>
      </c>
      <c r="E16" s="110"/>
      <c r="F16" s="109"/>
      <c r="G16" s="109"/>
      <c r="H16" s="111"/>
      <c r="I16" s="11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98" t="s">
        <v>254</v>
      </c>
      <c r="C17" s="1"/>
      <c r="D17" s="109">
        <v>-6300</v>
      </c>
      <c r="E17" s="110"/>
      <c r="F17" s="109"/>
      <c r="G17" s="109"/>
      <c r="H17" s="111"/>
      <c r="I17" s="11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98" t="s">
        <v>255</v>
      </c>
      <c r="C18" s="1"/>
      <c r="D18" s="109">
        <v>-20930</v>
      </c>
      <c r="E18" s="110"/>
      <c r="F18" s="109"/>
      <c r="G18" s="109"/>
      <c r="H18" s="111"/>
      <c r="I18" s="11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98" t="s">
        <v>256</v>
      </c>
      <c r="C19" s="1"/>
      <c r="D19" s="109">
        <v>12800</v>
      </c>
      <c r="E19" s="110"/>
      <c r="F19" s="109"/>
      <c r="G19" s="109"/>
      <c r="H19" s="111"/>
      <c r="I19" s="11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98" t="s">
        <v>257</v>
      </c>
      <c r="C20" s="1"/>
      <c r="D20" s="109">
        <v>-10500</v>
      </c>
      <c r="E20" s="110"/>
      <c r="F20" s="109"/>
      <c r="G20" s="109"/>
      <c r="H20" s="111"/>
      <c r="I20" s="11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98" t="s">
        <v>258</v>
      </c>
      <c r="C21" s="1"/>
      <c r="D21" s="114">
        <f>SUM(D16:D20)</f>
        <v>23170</v>
      </c>
      <c r="E21" s="110"/>
      <c r="F21" s="109"/>
      <c r="G21" s="109"/>
      <c r="H21" s="111"/>
      <c r="I21" s="11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98"/>
      <c r="C22" s="1"/>
      <c r="D22" s="109"/>
      <c r="E22" s="110"/>
      <c r="F22" s="109"/>
      <c r="G22" s="109"/>
      <c r="H22" s="111"/>
      <c r="I22" s="11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98" t="s">
        <v>259</v>
      </c>
      <c r="C23" s="1"/>
      <c r="D23" s="109"/>
      <c r="E23" s="110"/>
      <c r="F23" s="109"/>
      <c r="G23" s="109"/>
      <c r="H23" s="111"/>
      <c r="I23" s="11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98" t="s">
        <v>260</v>
      </c>
      <c r="C24" s="1"/>
      <c r="D24" s="109">
        <f>+D16+D17+D18+D20</f>
        <v>10370</v>
      </c>
      <c r="E24" s="110">
        <v>3913.26</v>
      </c>
      <c r="F24" s="109">
        <f t="shared" ref="F24:F25" si="0">+D24*E24</f>
        <v>40580506.200000003</v>
      </c>
      <c r="G24" s="109">
        <f t="shared" ref="G24:G25" si="1">+($G$6-E24)*D24</f>
        <v>704122.99999999627</v>
      </c>
      <c r="H24" s="111">
        <f t="shared" ref="H24:H25" si="2">+F24+G24</f>
        <v>41284629.200000003</v>
      </c>
      <c r="I24" s="112">
        <f t="shared" ref="I24:I25" si="3">+F24</f>
        <v>40580506.200000003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98" t="s">
        <v>261</v>
      </c>
      <c r="C25" s="1"/>
      <c r="D25" s="109">
        <f>+D19</f>
        <v>12800</v>
      </c>
      <c r="E25" s="110">
        <v>3906.1</v>
      </c>
      <c r="F25" s="109">
        <f t="shared" si="0"/>
        <v>49998080</v>
      </c>
      <c r="G25" s="109">
        <f t="shared" si="1"/>
        <v>960767.9999999993</v>
      </c>
      <c r="H25" s="111">
        <f t="shared" si="2"/>
        <v>50958848</v>
      </c>
      <c r="I25" s="112">
        <f t="shared" si="3"/>
        <v>49998080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98" t="s">
        <v>258</v>
      </c>
      <c r="C26" s="1"/>
      <c r="D26" s="114">
        <f>SUM(D24:D25)</f>
        <v>23170</v>
      </c>
      <c r="E26" s="110"/>
      <c r="F26" s="114">
        <f t="shared" ref="F26:I26" si="4">SUM(F24:F25)</f>
        <v>90578586.200000003</v>
      </c>
      <c r="G26" s="114">
        <f t="shared" si="4"/>
        <v>1664890.9999999956</v>
      </c>
      <c r="H26" s="115">
        <f t="shared" si="4"/>
        <v>92243477.200000003</v>
      </c>
      <c r="I26" s="116">
        <f t="shared" si="4"/>
        <v>90578586.200000003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98"/>
      <c r="C27" s="1"/>
      <c r="D27" s="109"/>
      <c r="E27" s="110"/>
      <c r="F27" s="109"/>
      <c r="G27" s="109"/>
      <c r="H27" s="111"/>
      <c r="I27" s="11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117" t="s">
        <v>262</v>
      </c>
      <c r="C28" s="72"/>
      <c r="D28" s="118"/>
      <c r="E28" s="119"/>
      <c r="F28" s="118"/>
      <c r="G28" s="120">
        <f>+G26</f>
        <v>1664890.9999999956</v>
      </c>
      <c r="H28" s="111"/>
      <c r="I28" s="11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117" t="s">
        <v>263</v>
      </c>
      <c r="C29" s="72"/>
      <c r="D29" s="118"/>
      <c r="E29" s="119"/>
      <c r="F29" s="118"/>
      <c r="G29" s="118">
        <f>G28+I29-H29</f>
        <v>0</v>
      </c>
      <c r="H29" s="121">
        <f t="shared" ref="H29:I29" si="5">SUM(H13)+H26</f>
        <v>147306477.19999999</v>
      </c>
      <c r="I29" s="122">
        <f t="shared" si="5"/>
        <v>145641586.19999999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117"/>
      <c r="C30" s="72"/>
      <c r="D30" s="118"/>
      <c r="E30" s="119"/>
      <c r="F30" s="118"/>
      <c r="G30" s="118"/>
      <c r="H30" s="123"/>
      <c r="I30" s="124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117"/>
      <c r="C31" s="72"/>
      <c r="D31" s="118"/>
      <c r="E31" s="119"/>
      <c r="F31" s="118"/>
      <c r="G31" s="118"/>
      <c r="H31" s="123"/>
      <c r="I31" s="124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113" t="s">
        <v>264</v>
      </c>
      <c r="C32" s="72"/>
      <c r="D32" s="118"/>
      <c r="E32" s="119"/>
      <c r="F32" s="118"/>
      <c r="G32" s="118"/>
      <c r="H32" s="123"/>
      <c r="I32" s="124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113"/>
      <c r="C33" s="72"/>
      <c r="D33" s="118"/>
      <c r="E33" s="119"/>
      <c r="F33" s="118"/>
      <c r="G33" s="118"/>
      <c r="H33" s="123"/>
      <c r="I33" s="124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98" t="s">
        <v>265</v>
      </c>
      <c r="C34" s="1"/>
      <c r="D34" s="109">
        <v>100000</v>
      </c>
      <c r="E34" s="110">
        <v>4000</v>
      </c>
      <c r="F34" s="109">
        <f>+D34*E34</f>
        <v>400000000</v>
      </c>
      <c r="G34" s="125">
        <f>+($G$6-E34)*D34</f>
        <v>-1884000.0000000144</v>
      </c>
      <c r="H34" s="126">
        <f>+F34+G34</f>
        <v>398116000</v>
      </c>
      <c r="I34" s="127">
        <f>+F34</f>
        <v>400000000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103"/>
      <c r="C35" s="128"/>
      <c r="D35" s="129"/>
      <c r="E35" s="130"/>
      <c r="F35" s="129"/>
      <c r="G35" s="129"/>
      <c r="H35" s="131"/>
      <c r="I35" s="13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1"/>
      <c r="C36" s="1"/>
      <c r="D36" s="3"/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1"/>
      <c r="C37" s="1"/>
      <c r="D37" s="3"/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1"/>
      <c r="C38" s="1"/>
      <c r="D38" s="3"/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1"/>
      <c r="C39" s="1"/>
      <c r="D39" s="3"/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1"/>
      <c r="C40" s="1"/>
      <c r="D40" s="3"/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1"/>
      <c r="C41" s="1"/>
      <c r="D41" s="3"/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1"/>
      <c r="C42" s="1"/>
      <c r="D42" s="3"/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1"/>
      <c r="C43" s="1"/>
      <c r="D43" s="3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1"/>
      <c r="C44" s="1"/>
      <c r="D44" s="3"/>
      <c r="E44" s="3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1"/>
      <c r="C45" s="1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1"/>
      <c r="C46" s="1"/>
      <c r="D46" s="3"/>
      <c r="E46" s="3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1"/>
      <c r="C47" s="1"/>
      <c r="D47" s="3"/>
      <c r="E47" s="3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1"/>
      <c r="C48" s="1"/>
      <c r="D48" s="3"/>
      <c r="E48" s="3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1"/>
      <c r="C49" s="1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3"/>
      <c r="E50" s="3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1"/>
      <c r="C51" s="1"/>
      <c r="D51" s="3"/>
      <c r="E51" s="3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1"/>
      <c r="C52" s="1"/>
      <c r="D52" s="3"/>
      <c r="E52" s="3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1"/>
      <c r="D53" s="3"/>
      <c r="E53" s="3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1"/>
      <c r="D54" s="3"/>
      <c r="E54" s="3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1"/>
      <c r="D55" s="3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3"/>
      <c r="E56" s="3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3"/>
      <c r="E57" s="3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3"/>
      <c r="E58" s="3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3"/>
      <c r="E59" s="3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3"/>
      <c r="E60" s="3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3"/>
      <c r="E61" s="3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3"/>
      <c r="E62" s="3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3"/>
      <c r="E63" s="3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3"/>
      <c r="E64" s="3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3"/>
      <c r="E65" s="3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3"/>
      <c r="E66" s="3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3"/>
      <c r="E67" s="3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3"/>
      <c r="E68" s="3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3"/>
      <c r="E69" s="3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3"/>
      <c r="E70" s="3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3"/>
      <c r="E71" s="3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3"/>
      <c r="E72" s="3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3"/>
      <c r="E73" s="3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3"/>
      <c r="E74" s="3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3"/>
      <c r="E75" s="3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3"/>
      <c r="E76" s="3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3"/>
      <c r="E77" s="3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3"/>
      <c r="E78" s="3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3"/>
      <c r="E79" s="3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3"/>
      <c r="E80" s="3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3"/>
      <c r="E81" s="3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3"/>
      <c r="E82" s="3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3"/>
      <c r="E83" s="3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3"/>
      <c r="E84" s="3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3"/>
      <c r="E85" s="3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3"/>
      <c r="E86" s="3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3"/>
      <c r="E88" s="3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3"/>
      <c r="E89" s="3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3"/>
      <c r="E90" s="3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3"/>
      <c r="E92" s="3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3"/>
      <c r="E93" s="3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3"/>
      <c r="E94" s="3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3"/>
      <c r="E95" s="3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3"/>
      <c r="E96" s="3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3"/>
      <c r="E97" s="3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3"/>
      <c r="E98" s="3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3"/>
      <c r="E99" s="3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3"/>
      <c r="E100" s="3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3"/>
      <c r="E101" s="3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3"/>
      <c r="E102" s="3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3"/>
      <c r="E103" s="3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3"/>
      <c r="E104" s="3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3"/>
      <c r="E105" s="3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3"/>
      <c r="E106" s="3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3"/>
      <c r="E107" s="3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3"/>
      <c r="E108" s="3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3"/>
      <c r="E109" s="3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3"/>
      <c r="E110" s="3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3"/>
      <c r="E111" s="3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3"/>
      <c r="E112" s="3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3"/>
      <c r="E113" s="3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3"/>
      <c r="E114" s="3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3"/>
      <c r="E115" s="3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3"/>
      <c r="E116" s="3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3"/>
      <c r="E117" s="3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3"/>
      <c r="E118" s="3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3"/>
      <c r="E119" s="3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3"/>
      <c r="E120" s="3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3"/>
      <c r="E121" s="3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3"/>
      <c r="E122" s="3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3"/>
      <c r="E124" s="3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3"/>
      <c r="E125" s="3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3"/>
      <c r="E126" s="3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3"/>
      <c r="E128" s="3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3"/>
      <c r="E129" s="3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3"/>
      <c r="E130" s="3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3"/>
      <c r="E131" s="3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3"/>
      <c r="E132" s="3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3"/>
      <c r="E133" s="3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3"/>
      <c r="E134" s="3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3"/>
      <c r="E135" s="3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3"/>
      <c r="E136" s="3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3"/>
      <c r="E137" s="3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3"/>
      <c r="E138" s="3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3"/>
      <c r="E139" s="3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3"/>
      <c r="E140" s="3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3"/>
      <c r="E141" s="3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3"/>
      <c r="E142" s="3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3"/>
      <c r="E143" s="3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3"/>
      <c r="E144" s="3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3"/>
      <c r="E145" s="3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3"/>
      <c r="E146" s="3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3"/>
      <c r="E147" s="3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3"/>
      <c r="E148" s="3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3"/>
      <c r="E149" s="3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3"/>
      <c r="E150" s="3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3"/>
      <c r="E151" s="3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3"/>
      <c r="E152" s="3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3"/>
      <c r="E153" s="3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3"/>
      <c r="E154" s="3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3"/>
      <c r="E155" s="3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3"/>
      <c r="E156" s="3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3"/>
      <c r="E157" s="3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3"/>
      <c r="E158" s="3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3"/>
      <c r="E160" s="3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3"/>
      <c r="E161" s="3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3"/>
      <c r="E162" s="3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3"/>
      <c r="E164" s="3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3"/>
      <c r="E165" s="3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3"/>
      <c r="E166" s="3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3"/>
      <c r="E167" s="3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3"/>
      <c r="E168" s="3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3"/>
      <c r="E169" s="3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3"/>
      <c r="E170" s="3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3"/>
      <c r="E171" s="3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3"/>
      <c r="E172" s="3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3"/>
      <c r="E173" s="3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3"/>
      <c r="E174" s="3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3"/>
      <c r="E175" s="3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3"/>
      <c r="E176" s="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3"/>
      <c r="E177" s="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3"/>
      <c r="E178" s="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3"/>
      <c r="E179" s="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3"/>
      <c r="E183" s="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3"/>
      <c r="E184" s="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3"/>
      <c r="E185" s="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3"/>
      <c r="E186" s="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3"/>
      <c r="E187" s="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3"/>
      <c r="E188" s="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3"/>
      <c r="E189" s="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3"/>
      <c r="E190" s="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3"/>
      <c r="E191" s="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3"/>
      <c r="E192" s="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3"/>
      <c r="E193" s="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3"/>
      <c r="E194" s="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3"/>
      <c r="E195" s="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3"/>
      <c r="E196" s="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3"/>
      <c r="E197" s="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3"/>
      <c r="E198" s="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3"/>
      <c r="E199" s="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3"/>
      <c r="E200" s="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3"/>
      <c r="E201" s="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3"/>
      <c r="E202" s="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3"/>
      <c r="E203" s="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3"/>
      <c r="E204" s="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3"/>
      <c r="E205" s="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3"/>
      <c r="E206" s="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3"/>
      <c r="E207" s="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3"/>
      <c r="E208" s="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3"/>
      <c r="E209" s="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3"/>
      <c r="E210" s="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3"/>
      <c r="E211" s="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3"/>
      <c r="E212" s="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3"/>
      <c r="E213" s="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3"/>
      <c r="E214" s="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3"/>
      <c r="E215" s="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3"/>
      <c r="E216" s="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3"/>
      <c r="E217" s="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3"/>
      <c r="E218" s="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3"/>
      <c r="E219" s="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3"/>
      <c r="E220" s="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3"/>
      <c r="E221" s="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3"/>
      <c r="E222" s="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3"/>
      <c r="E223" s="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3"/>
      <c r="E224" s="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3"/>
      <c r="E225" s="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3"/>
      <c r="E226" s="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3"/>
      <c r="E227" s="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3"/>
      <c r="E228" s="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3"/>
      <c r="E229" s="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3"/>
      <c r="E230" s="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3"/>
      <c r="E231" s="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3"/>
      <c r="E232" s="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3"/>
      <c r="E233" s="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3"/>
      <c r="E234" s="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3"/>
      <c r="E235" s="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3"/>
      <c r="E236" s="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3"/>
      <c r="E237" s="3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3"/>
      <c r="E238" s="3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3"/>
      <c r="E239" s="3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3"/>
      <c r="E240" s="3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3"/>
      <c r="E241" s="3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3"/>
      <c r="E242" s="3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3"/>
      <c r="E243" s="3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3"/>
      <c r="E244" s="3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3"/>
      <c r="E245" s="3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3"/>
      <c r="E246" s="3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3"/>
      <c r="E247" s="3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3"/>
      <c r="E248" s="3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3"/>
      <c r="E249" s="3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3"/>
      <c r="E250" s="3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3"/>
      <c r="E251" s="3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3"/>
      <c r="E252" s="3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3"/>
      <c r="E253" s="3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3"/>
      <c r="E254" s="3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3"/>
      <c r="E255" s="3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3"/>
      <c r="E256" s="3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3"/>
      <c r="E257" s="3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3"/>
      <c r="E258" s="3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3"/>
      <c r="E259" s="3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3"/>
      <c r="E260" s="3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3"/>
      <c r="E261" s="3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3"/>
      <c r="E262" s="3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3"/>
      <c r="E263" s="3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3"/>
      <c r="E264" s="3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3"/>
      <c r="E265" s="3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3"/>
      <c r="E266" s="3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3"/>
      <c r="E267" s="3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3"/>
      <c r="E268" s="3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3"/>
      <c r="E269" s="3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3"/>
      <c r="E270" s="3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3"/>
      <c r="E271" s="3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3"/>
      <c r="E272" s="3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3"/>
      <c r="E273" s="3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3"/>
      <c r="E274" s="3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3"/>
      <c r="E275" s="3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3"/>
      <c r="E276" s="3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3"/>
      <c r="E277" s="3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3"/>
      <c r="E278" s="3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3"/>
      <c r="E279" s="3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3"/>
      <c r="E280" s="3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3"/>
      <c r="E281" s="3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3"/>
      <c r="E282" s="3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3"/>
      <c r="E283" s="3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3"/>
      <c r="E284" s="3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3"/>
      <c r="E285" s="3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3"/>
      <c r="E286" s="3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3"/>
      <c r="E287" s="3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3"/>
      <c r="E288" s="3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3"/>
      <c r="E289" s="3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3"/>
      <c r="E290" s="3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3"/>
      <c r="E291" s="3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3"/>
      <c r="E292" s="3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3"/>
      <c r="E293" s="3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3"/>
      <c r="E294" s="3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3"/>
      <c r="E295" s="3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3"/>
      <c r="E296" s="3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3"/>
      <c r="E297" s="3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3"/>
      <c r="E298" s="3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3"/>
      <c r="E299" s="3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3"/>
      <c r="E300" s="3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3"/>
      <c r="E301" s="3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3"/>
      <c r="E302" s="3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3"/>
      <c r="E303" s="3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3"/>
      <c r="E304" s="3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3"/>
      <c r="E305" s="3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3"/>
      <c r="E306" s="3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3"/>
      <c r="E307" s="3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3"/>
      <c r="E308" s="3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3"/>
      <c r="E309" s="3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3"/>
      <c r="E310" s="3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3"/>
      <c r="E311" s="3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3"/>
      <c r="E312" s="3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3"/>
      <c r="E313" s="3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3"/>
      <c r="E314" s="3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3"/>
      <c r="E315" s="3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3"/>
      <c r="E316" s="3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3"/>
      <c r="E317" s="3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3"/>
      <c r="E318" s="3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3"/>
      <c r="E319" s="3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3"/>
      <c r="E320" s="3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3"/>
      <c r="E321" s="3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3"/>
      <c r="E322" s="3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3"/>
      <c r="E323" s="3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3"/>
      <c r="E324" s="3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3"/>
      <c r="E325" s="3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3"/>
      <c r="E326" s="3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3"/>
      <c r="E327" s="3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3"/>
      <c r="E328" s="3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3"/>
      <c r="E329" s="3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3"/>
      <c r="E330" s="3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3"/>
      <c r="E331" s="3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3"/>
      <c r="E332" s="3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3"/>
      <c r="E333" s="3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3"/>
      <c r="E334" s="3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3"/>
      <c r="E335" s="3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3"/>
      <c r="E336" s="3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3"/>
      <c r="E337" s="3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3"/>
      <c r="E338" s="3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3"/>
      <c r="E339" s="3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3"/>
      <c r="E340" s="3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3"/>
      <c r="E341" s="3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3"/>
      <c r="E342" s="3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3"/>
      <c r="E343" s="3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3"/>
      <c r="E344" s="3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3"/>
      <c r="E345" s="3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3"/>
      <c r="E346" s="3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3"/>
      <c r="E347" s="3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3"/>
      <c r="E348" s="3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3"/>
      <c r="E349" s="3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3"/>
      <c r="E350" s="3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3"/>
      <c r="E351" s="3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3"/>
      <c r="E352" s="3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3"/>
      <c r="E353" s="3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3"/>
      <c r="E354" s="3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3"/>
      <c r="E355" s="3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3"/>
      <c r="E356" s="3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3"/>
      <c r="E357" s="3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3"/>
      <c r="E358" s="3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3"/>
      <c r="E359" s="3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3"/>
      <c r="E360" s="3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3"/>
      <c r="E361" s="3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3"/>
      <c r="E362" s="3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3"/>
      <c r="E363" s="3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3"/>
      <c r="E364" s="3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3"/>
      <c r="E365" s="3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3"/>
      <c r="E366" s="3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3"/>
      <c r="E367" s="3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3"/>
      <c r="E368" s="3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3"/>
      <c r="E369" s="3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3"/>
      <c r="E370" s="3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3"/>
      <c r="E371" s="3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3"/>
      <c r="E372" s="3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3"/>
      <c r="E373" s="3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3"/>
      <c r="E374" s="3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3"/>
      <c r="E375" s="3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3"/>
      <c r="E376" s="3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3"/>
      <c r="E377" s="3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3"/>
      <c r="E378" s="3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3"/>
      <c r="E379" s="3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3"/>
      <c r="E380" s="3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3"/>
      <c r="E381" s="3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3"/>
      <c r="E382" s="3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3"/>
      <c r="E383" s="3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3"/>
      <c r="E384" s="3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3"/>
      <c r="E385" s="3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3"/>
      <c r="E386" s="3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3"/>
      <c r="E387" s="3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3"/>
      <c r="E388" s="3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3"/>
      <c r="E389" s="3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3"/>
      <c r="E390" s="3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3"/>
      <c r="E391" s="3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3"/>
      <c r="E392" s="3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3"/>
      <c r="E393" s="3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3"/>
      <c r="E394" s="3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3"/>
      <c r="E395" s="3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3"/>
      <c r="E396" s="3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3"/>
      <c r="E397" s="3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3"/>
      <c r="E398" s="3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3"/>
      <c r="E399" s="3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3"/>
      <c r="E400" s="3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3"/>
      <c r="E401" s="3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3"/>
      <c r="E402" s="3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3"/>
      <c r="E403" s="3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3"/>
      <c r="E404" s="3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3"/>
      <c r="E405" s="3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3"/>
      <c r="E406" s="3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3"/>
      <c r="E407" s="3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3"/>
      <c r="E408" s="3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3"/>
      <c r="E409" s="3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3"/>
      <c r="E410" s="3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3"/>
      <c r="E411" s="3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3"/>
      <c r="E412" s="3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3"/>
      <c r="E413" s="3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3"/>
      <c r="E414" s="3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3"/>
      <c r="E415" s="3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3"/>
      <c r="E416" s="3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3"/>
      <c r="E417" s="3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3"/>
      <c r="E418" s="3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3"/>
      <c r="E419" s="3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3"/>
      <c r="E420" s="3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3"/>
      <c r="E421" s="3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3"/>
      <c r="E422" s="3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3"/>
      <c r="E423" s="3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3"/>
      <c r="E424" s="3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3"/>
      <c r="E425" s="3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3"/>
      <c r="E426" s="3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3"/>
      <c r="E427" s="3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3"/>
      <c r="E428" s="3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3"/>
      <c r="E429" s="3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3"/>
      <c r="E430" s="3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3"/>
      <c r="E431" s="3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3"/>
      <c r="E432" s="3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3"/>
      <c r="E433" s="3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3"/>
      <c r="E434" s="3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3"/>
      <c r="E435" s="3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3"/>
      <c r="E436" s="3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3"/>
      <c r="E437" s="3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3"/>
      <c r="E438" s="3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3"/>
      <c r="E439" s="3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3"/>
      <c r="E440" s="3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3"/>
      <c r="E441" s="3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3"/>
      <c r="E442" s="3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3"/>
      <c r="E443" s="3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3"/>
      <c r="E444" s="3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3"/>
      <c r="E445" s="3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3"/>
      <c r="E446" s="3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3"/>
      <c r="E447" s="3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3"/>
      <c r="E448" s="3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3"/>
      <c r="E449" s="3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3"/>
      <c r="E450" s="3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3"/>
      <c r="E451" s="3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3"/>
      <c r="E452" s="3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3"/>
      <c r="E453" s="3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3"/>
      <c r="E454" s="3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3"/>
      <c r="E455" s="3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3"/>
      <c r="E456" s="3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3"/>
      <c r="E457" s="3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3"/>
      <c r="E458" s="3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3"/>
      <c r="E459" s="3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3"/>
      <c r="E460" s="3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3"/>
      <c r="E461" s="3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3"/>
      <c r="E462" s="3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3"/>
      <c r="E463" s="3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3"/>
      <c r="E464" s="3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3"/>
      <c r="E465" s="3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3"/>
      <c r="E466" s="3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3"/>
      <c r="E467" s="3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3"/>
      <c r="E468" s="3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3"/>
      <c r="E469" s="3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3"/>
      <c r="E470" s="3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3"/>
      <c r="E471" s="3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3"/>
      <c r="E472" s="3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3"/>
      <c r="E473" s="3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3"/>
      <c r="E474" s="3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3"/>
      <c r="E475" s="3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3"/>
      <c r="E476" s="3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3"/>
      <c r="E477" s="3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3"/>
      <c r="E478" s="3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3"/>
      <c r="E479" s="3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3"/>
      <c r="E480" s="3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3"/>
      <c r="E481" s="3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3"/>
      <c r="E482" s="3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3"/>
      <c r="E483" s="3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3"/>
      <c r="E484" s="3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3"/>
      <c r="E485" s="3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3"/>
      <c r="E486" s="3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3"/>
      <c r="E487" s="3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3"/>
      <c r="E488" s="3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3"/>
      <c r="E489" s="3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3"/>
      <c r="E490" s="3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3"/>
      <c r="E491" s="3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3"/>
      <c r="E492" s="3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3"/>
      <c r="E493" s="3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3"/>
      <c r="E494" s="3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3"/>
      <c r="E495" s="3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3"/>
      <c r="E496" s="3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3"/>
      <c r="E497" s="3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3"/>
      <c r="E498" s="3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3"/>
      <c r="E499" s="3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3"/>
      <c r="E500" s="3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3"/>
      <c r="E501" s="3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3"/>
      <c r="E502" s="3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3"/>
      <c r="E503" s="3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3"/>
      <c r="E504" s="3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3"/>
      <c r="E505" s="3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3"/>
      <c r="E506" s="3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3"/>
      <c r="E507" s="3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3"/>
      <c r="E508" s="3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3"/>
      <c r="E509" s="3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3"/>
      <c r="E510" s="3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3"/>
      <c r="E511" s="3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3"/>
      <c r="E512" s="3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3"/>
      <c r="E513" s="3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3"/>
      <c r="E514" s="3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3"/>
      <c r="E515" s="3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3"/>
      <c r="E516" s="3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3"/>
      <c r="E517" s="3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3"/>
      <c r="E518" s="3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3"/>
      <c r="E519" s="3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3"/>
      <c r="E520" s="3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3"/>
      <c r="E521" s="3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3"/>
      <c r="E522" s="3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3"/>
      <c r="E523" s="3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3"/>
      <c r="E524" s="3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3"/>
      <c r="E525" s="3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3"/>
      <c r="E526" s="3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3"/>
      <c r="E527" s="3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3"/>
      <c r="E528" s="3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3"/>
      <c r="E529" s="3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3"/>
      <c r="E530" s="3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3"/>
      <c r="E531" s="3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3"/>
      <c r="E532" s="3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3"/>
      <c r="E533" s="3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3"/>
      <c r="E534" s="3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3"/>
      <c r="E535" s="3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3"/>
      <c r="E536" s="3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3"/>
      <c r="E537" s="3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3"/>
      <c r="E538" s="3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3"/>
      <c r="E539" s="3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3"/>
      <c r="E540" s="3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3"/>
      <c r="E541" s="3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3"/>
      <c r="E542" s="3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3"/>
      <c r="E543" s="3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3"/>
      <c r="E544" s="3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3"/>
      <c r="E545" s="3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3"/>
      <c r="E546" s="3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3"/>
      <c r="E547" s="3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3"/>
      <c r="E548" s="3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3"/>
      <c r="E549" s="3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3"/>
      <c r="E550" s="3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3"/>
      <c r="E551" s="3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3"/>
      <c r="E552" s="3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3"/>
      <c r="E553" s="3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3"/>
      <c r="E554" s="3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3"/>
      <c r="E555" s="3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3"/>
      <c r="E556" s="3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3"/>
      <c r="E557" s="3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3"/>
      <c r="E558" s="3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3"/>
      <c r="E559" s="3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3"/>
      <c r="E560" s="3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3"/>
      <c r="E561" s="3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3"/>
      <c r="E562" s="3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3"/>
      <c r="E563" s="3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3"/>
      <c r="E564" s="3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3"/>
      <c r="E565" s="3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3"/>
      <c r="E566" s="3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3"/>
      <c r="E567" s="3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3"/>
      <c r="E568" s="3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3"/>
      <c r="E569" s="3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3"/>
      <c r="E570" s="3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3"/>
      <c r="E571" s="3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3"/>
      <c r="E572" s="3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3"/>
      <c r="E573" s="3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3"/>
      <c r="E574" s="3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3"/>
      <c r="E575" s="3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3"/>
      <c r="E576" s="3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3"/>
      <c r="E577" s="3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3"/>
      <c r="E578" s="3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3"/>
      <c r="E579" s="3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3"/>
      <c r="E580" s="3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3"/>
      <c r="E581" s="3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3"/>
      <c r="E582" s="3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3"/>
      <c r="E583" s="3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3"/>
      <c r="E584" s="3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3"/>
      <c r="E585" s="3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3"/>
      <c r="E586" s="3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3"/>
      <c r="E587" s="3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3"/>
      <c r="E588" s="3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3"/>
      <c r="E589" s="3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3"/>
      <c r="E590" s="3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3"/>
      <c r="E591" s="3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3"/>
      <c r="E592" s="3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3"/>
      <c r="E593" s="3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3"/>
      <c r="E594" s="3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3"/>
      <c r="E595" s="3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3"/>
      <c r="E596" s="3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3"/>
      <c r="E597" s="3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3"/>
      <c r="E598" s="3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3"/>
      <c r="E599" s="3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3"/>
      <c r="E600" s="3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3"/>
      <c r="E601" s="3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3"/>
      <c r="E602" s="3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3"/>
      <c r="E603" s="3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3"/>
      <c r="E604" s="3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3"/>
      <c r="E605" s="3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3"/>
      <c r="E606" s="3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3"/>
      <c r="E607" s="3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3"/>
      <c r="E608" s="3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3"/>
      <c r="E609" s="3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3"/>
      <c r="E610" s="3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3"/>
      <c r="E611" s="3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3"/>
      <c r="E612" s="3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3"/>
      <c r="E613" s="3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3"/>
      <c r="E614" s="3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3"/>
      <c r="E615" s="3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3"/>
      <c r="E616" s="3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3"/>
      <c r="E617" s="3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3"/>
      <c r="E618" s="3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3"/>
      <c r="E619" s="3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3"/>
      <c r="E620" s="3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3"/>
      <c r="E621" s="3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3"/>
      <c r="E622" s="3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3"/>
      <c r="E623" s="3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3"/>
      <c r="E624" s="3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3"/>
      <c r="E625" s="3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3"/>
      <c r="E626" s="3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3"/>
      <c r="E627" s="3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3"/>
      <c r="E628" s="3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3"/>
      <c r="E629" s="3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3"/>
      <c r="E630" s="3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3"/>
      <c r="E631" s="3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3"/>
      <c r="E632" s="3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3"/>
      <c r="E633" s="3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3"/>
      <c r="E634" s="3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3"/>
      <c r="E635" s="3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3"/>
      <c r="E636" s="3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3"/>
      <c r="E637" s="3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3"/>
      <c r="E638" s="3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3"/>
      <c r="E639" s="3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3"/>
      <c r="E640" s="3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3"/>
      <c r="E641" s="3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3"/>
      <c r="E642" s="3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3"/>
      <c r="E643" s="3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3"/>
      <c r="E644" s="3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3"/>
      <c r="E645" s="3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3"/>
      <c r="E646" s="3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3"/>
      <c r="E647" s="3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3"/>
      <c r="E648" s="3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3"/>
      <c r="E649" s="3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3"/>
      <c r="E650" s="3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3"/>
      <c r="E651" s="3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3"/>
      <c r="E652" s="3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3"/>
      <c r="E653" s="3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3"/>
      <c r="E654" s="3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3"/>
      <c r="E655" s="3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3"/>
      <c r="E656" s="3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3"/>
      <c r="E657" s="3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3"/>
      <c r="E658" s="3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3"/>
      <c r="E659" s="3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3"/>
      <c r="E660" s="3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3"/>
      <c r="E661" s="3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3"/>
      <c r="E662" s="3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3"/>
      <c r="E663" s="3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3"/>
      <c r="E664" s="3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3"/>
      <c r="E665" s="3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3"/>
      <c r="E666" s="3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3"/>
      <c r="E667" s="3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3"/>
      <c r="E668" s="3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3"/>
      <c r="E669" s="3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3"/>
      <c r="E670" s="3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3"/>
      <c r="E671" s="3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3"/>
      <c r="E672" s="3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3"/>
      <c r="E673" s="3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3"/>
      <c r="E674" s="3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3"/>
      <c r="E675" s="3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3"/>
      <c r="E676" s="3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3"/>
      <c r="E677" s="3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3"/>
      <c r="E678" s="3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3"/>
      <c r="E679" s="3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3"/>
      <c r="E680" s="3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3"/>
      <c r="E681" s="3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3"/>
      <c r="E682" s="3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3"/>
      <c r="E683" s="3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3"/>
      <c r="E684" s="3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3"/>
      <c r="E685" s="3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3"/>
      <c r="E686" s="3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3"/>
      <c r="E687" s="3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3"/>
      <c r="E688" s="3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3"/>
      <c r="E689" s="3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3"/>
      <c r="E690" s="3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3"/>
      <c r="E691" s="3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3"/>
      <c r="E692" s="3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3"/>
      <c r="E693" s="3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3"/>
      <c r="E694" s="3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3"/>
      <c r="E695" s="3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3"/>
      <c r="E696" s="3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3"/>
      <c r="E697" s="3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3"/>
      <c r="E698" s="3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3"/>
      <c r="E699" s="3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3"/>
      <c r="E700" s="3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3"/>
      <c r="E701" s="3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3"/>
      <c r="E702" s="3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3"/>
      <c r="E703" s="3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3"/>
      <c r="E704" s="3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3"/>
      <c r="E705" s="3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3"/>
      <c r="E706" s="3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3"/>
      <c r="E707" s="3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3"/>
      <c r="E708" s="3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3"/>
      <c r="E709" s="3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3"/>
      <c r="E710" s="3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3"/>
      <c r="E711" s="3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3"/>
      <c r="E712" s="3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3"/>
      <c r="E713" s="3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3"/>
      <c r="E714" s="3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3"/>
      <c r="E715" s="3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3"/>
      <c r="E716" s="3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3"/>
      <c r="E717" s="3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3"/>
      <c r="E718" s="3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3"/>
      <c r="E719" s="3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3"/>
      <c r="E720" s="3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3"/>
      <c r="E721" s="3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3"/>
      <c r="E722" s="3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3"/>
      <c r="E723" s="3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3"/>
      <c r="E724" s="3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3"/>
      <c r="E725" s="3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3"/>
      <c r="E726" s="3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3"/>
      <c r="E727" s="3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3"/>
      <c r="E728" s="3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3"/>
      <c r="E729" s="3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3"/>
      <c r="E730" s="3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3"/>
      <c r="E731" s="3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3"/>
      <c r="E732" s="3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3"/>
      <c r="E733" s="3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3"/>
      <c r="E734" s="3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3"/>
      <c r="E735" s="3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3"/>
      <c r="E736" s="3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3"/>
      <c r="E737" s="3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3"/>
      <c r="E738" s="3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3"/>
      <c r="E739" s="3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3"/>
      <c r="E740" s="3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3"/>
      <c r="E741" s="3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3"/>
      <c r="E742" s="3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3"/>
      <c r="E743" s="3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3"/>
      <c r="E744" s="3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3"/>
      <c r="E745" s="3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3"/>
      <c r="E746" s="3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3"/>
      <c r="E747" s="3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3"/>
      <c r="E748" s="3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3"/>
      <c r="E749" s="3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3"/>
      <c r="E750" s="3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3"/>
      <c r="E751" s="3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3"/>
      <c r="E752" s="3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3"/>
      <c r="E753" s="3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3"/>
      <c r="E754" s="3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3"/>
      <c r="E755" s="3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3"/>
      <c r="E756" s="3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3"/>
      <c r="E757" s="3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3"/>
      <c r="E758" s="3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3"/>
      <c r="E759" s="3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3"/>
      <c r="E760" s="3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3"/>
      <c r="E761" s="3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3"/>
      <c r="E762" s="3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3"/>
      <c r="E763" s="3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3"/>
      <c r="E764" s="3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3"/>
      <c r="E765" s="3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3"/>
      <c r="E766" s="3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3"/>
      <c r="E767" s="3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3"/>
      <c r="E768" s="3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3"/>
      <c r="E769" s="3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3"/>
      <c r="E770" s="3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3"/>
      <c r="E771" s="3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3"/>
      <c r="E772" s="3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3"/>
      <c r="E773" s="3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3"/>
      <c r="E774" s="3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3"/>
      <c r="E775" s="3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3"/>
      <c r="E776" s="3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3"/>
      <c r="E777" s="3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3"/>
      <c r="E778" s="3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3"/>
      <c r="E779" s="3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3"/>
      <c r="E780" s="3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3"/>
      <c r="E781" s="3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3"/>
      <c r="E782" s="3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3"/>
      <c r="E783" s="3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3"/>
      <c r="E784" s="3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3"/>
      <c r="E785" s="3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3"/>
      <c r="E786" s="3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3"/>
      <c r="E787" s="3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3"/>
      <c r="E788" s="3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3"/>
      <c r="E789" s="3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3"/>
      <c r="E790" s="3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3"/>
      <c r="E791" s="3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3"/>
      <c r="E792" s="3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3"/>
      <c r="E793" s="3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3"/>
      <c r="E794" s="3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3"/>
      <c r="E795" s="3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3"/>
      <c r="E796" s="3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3"/>
      <c r="E797" s="3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3"/>
      <c r="E798" s="3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3"/>
      <c r="E799" s="3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3"/>
      <c r="E800" s="3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3"/>
      <c r="E801" s="3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3"/>
      <c r="E802" s="3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3"/>
      <c r="E803" s="3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3"/>
      <c r="E804" s="3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3"/>
      <c r="E805" s="3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3"/>
      <c r="E806" s="3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3"/>
      <c r="E807" s="3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3"/>
      <c r="E808" s="3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3"/>
      <c r="E809" s="3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3"/>
      <c r="E810" s="3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3"/>
      <c r="E811" s="3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3"/>
      <c r="E812" s="3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3"/>
      <c r="E813" s="3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3"/>
      <c r="E814" s="3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3"/>
      <c r="E815" s="3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3"/>
      <c r="E816" s="3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3"/>
      <c r="E817" s="3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3"/>
      <c r="E818" s="3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3"/>
      <c r="E819" s="3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3"/>
      <c r="E820" s="3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3"/>
      <c r="E821" s="3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3"/>
      <c r="E822" s="3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3"/>
      <c r="E823" s="3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3"/>
      <c r="E824" s="3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3"/>
      <c r="E825" s="3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3"/>
      <c r="E826" s="3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3"/>
      <c r="E827" s="3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3"/>
      <c r="E828" s="3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3"/>
      <c r="E829" s="3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3"/>
      <c r="E830" s="3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3"/>
      <c r="E831" s="3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3"/>
      <c r="E832" s="3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3"/>
      <c r="E833" s="3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3"/>
      <c r="E834" s="3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3"/>
      <c r="E835" s="3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3"/>
      <c r="E836" s="3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3"/>
      <c r="E837" s="3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3"/>
      <c r="E838" s="3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3"/>
      <c r="E839" s="3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3"/>
      <c r="E840" s="3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3"/>
      <c r="E841" s="3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3"/>
      <c r="E842" s="3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3"/>
      <c r="E843" s="3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3"/>
      <c r="E844" s="3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3"/>
      <c r="E845" s="3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3"/>
      <c r="E846" s="3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3"/>
      <c r="E847" s="3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3"/>
      <c r="E848" s="3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3"/>
      <c r="E849" s="3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3"/>
      <c r="E850" s="3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3"/>
      <c r="E851" s="3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3"/>
      <c r="E852" s="3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3"/>
      <c r="E853" s="3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3"/>
      <c r="E854" s="3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3"/>
      <c r="E855" s="3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3"/>
      <c r="E856" s="3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3"/>
      <c r="E857" s="3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3"/>
      <c r="E858" s="3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3"/>
      <c r="E859" s="3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3"/>
      <c r="E860" s="3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3"/>
      <c r="E861" s="3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3"/>
      <c r="E862" s="3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3"/>
      <c r="E863" s="3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3"/>
      <c r="E864" s="3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3"/>
      <c r="E865" s="3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3"/>
      <c r="E866" s="3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3"/>
      <c r="E867" s="3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3"/>
      <c r="E868" s="3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3"/>
      <c r="E869" s="3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3"/>
      <c r="E870" s="3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3"/>
      <c r="E871" s="3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3"/>
      <c r="E872" s="3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3"/>
      <c r="E873" s="3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3"/>
      <c r="E874" s="3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3"/>
      <c r="E875" s="3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3"/>
      <c r="E876" s="3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3"/>
      <c r="E877" s="3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3"/>
      <c r="E878" s="3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3"/>
      <c r="E879" s="3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3"/>
      <c r="E880" s="3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3"/>
      <c r="E881" s="3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3"/>
      <c r="E882" s="3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3"/>
      <c r="E883" s="3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3"/>
      <c r="E884" s="3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3"/>
      <c r="E885" s="3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3"/>
      <c r="E886" s="3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3"/>
      <c r="E887" s="3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3"/>
      <c r="E888" s="3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3"/>
      <c r="E889" s="3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3"/>
      <c r="E890" s="3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3"/>
      <c r="E891" s="3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3"/>
      <c r="E892" s="3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3"/>
      <c r="E893" s="3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3"/>
      <c r="E894" s="3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3"/>
      <c r="E895" s="3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3"/>
      <c r="E896" s="3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3"/>
      <c r="E897" s="3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3"/>
      <c r="E898" s="3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3"/>
      <c r="E899" s="3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3"/>
      <c r="E900" s="3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3"/>
      <c r="E901" s="3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3"/>
      <c r="E902" s="3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3"/>
      <c r="E903" s="3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3"/>
      <c r="E904" s="3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3"/>
      <c r="E905" s="3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3"/>
      <c r="E906" s="3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3"/>
      <c r="E907" s="3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3"/>
      <c r="E908" s="3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3"/>
      <c r="E909" s="3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3"/>
      <c r="E910" s="3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3"/>
      <c r="E911" s="3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3"/>
      <c r="E912" s="3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3"/>
      <c r="E913" s="3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3"/>
      <c r="E914" s="3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3"/>
      <c r="E915" s="3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3"/>
      <c r="E916" s="3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3"/>
      <c r="E917" s="3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3"/>
      <c r="E918" s="3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3"/>
      <c r="E919" s="3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3"/>
      <c r="E920" s="3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3"/>
      <c r="E921" s="3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3"/>
      <c r="E922" s="3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3"/>
      <c r="E923" s="3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3"/>
      <c r="E924" s="3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3"/>
      <c r="E925" s="3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3"/>
      <c r="E926" s="3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3"/>
      <c r="E927" s="3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3"/>
      <c r="E928" s="3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3"/>
      <c r="E929" s="3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3"/>
      <c r="E930" s="3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3"/>
      <c r="E931" s="3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3"/>
      <c r="E932" s="3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3"/>
      <c r="E933" s="3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3"/>
      <c r="E934" s="3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3"/>
      <c r="E935" s="3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3"/>
      <c r="E936" s="3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3"/>
      <c r="E937" s="3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3"/>
      <c r="E938" s="3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3"/>
      <c r="E939" s="3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3"/>
      <c r="E940" s="3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3"/>
      <c r="E941" s="3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3"/>
      <c r="E942" s="3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3"/>
      <c r="E943" s="3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3"/>
      <c r="E944" s="3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3"/>
      <c r="E945" s="3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3"/>
      <c r="E946" s="3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3"/>
      <c r="E947" s="3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3"/>
      <c r="E948" s="3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3"/>
      <c r="E949" s="3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3"/>
      <c r="E950" s="3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3"/>
      <c r="E951" s="3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3"/>
      <c r="E952" s="3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3"/>
      <c r="E953" s="3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3"/>
      <c r="E954" s="3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3"/>
      <c r="E955" s="3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3"/>
      <c r="E956" s="3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3"/>
      <c r="E957" s="3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3"/>
      <c r="E958" s="3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3"/>
      <c r="E959" s="3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3"/>
      <c r="E960" s="3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3"/>
      <c r="E961" s="3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3"/>
      <c r="E962" s="3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3"/>
      <c r="E963" s="3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3"/>
      <c r="E964" s="3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3"/>
      <c r="E965" s="3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3"/>
      <c r="E966" s="3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3"/>
      <c r="E967" s="3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3"/>
      <c r="E968" s="3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3"/>
      <c r="E969" s="3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3"/>
      <c r="E970" s="3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3"/>
      <c r="E971" s="3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3"/>
      <c r="E972" s="3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3"/>
      <c r="E973" s="3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3"/>
      <c r="E974" s="3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3"/>
      <c r="E975" s="3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3"/>
      <c r="E976" s="3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3"/>
      <c r="E977" s="3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3"/>
      <c r="E978" s="3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3"/>
      <c r="E979" s="3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3"/>
      <c r="E980" s="3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3"/>
      <c r="E981" s="3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3"/>
      <c r="E982" s="3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3"/>
      <c r="E983" s="3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3"/>
      <c r="E984" s="3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3"/>
      <c r="E985" s="3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3"/>
      <c r="E986" s="3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3"/>
      <c r="E987" s="3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3"/>
      <c r="E988" s="3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3"/>
      <c r="E989" s="3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3"/>
      <c r="E990" s="3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3"/>
      <c r="E991" s="3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3"/>
      <c r="E992" s="3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3"/>
      <c r="E993" s="3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3"/>
      <c r="E994" s="3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3"/>
      <c r="E995" s="3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3"/>
      <c r="E996" s="3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3"/>
      <c r="E997" s="3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3"/>
      <c r="E998" s="3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3"/>
      <c r="E999" s="3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3"/>
      <c r="E1000" s="3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 horizontalCentered="1" verticalCentered="1"/>
  <pageMargins left="0.59055118110236227" right="0.59055118110236227" top="0.39370078740157483" bottom="0.39370078740157483" header="0" footer="0"/>
  <pageSetup orientation="portrait"/>
  <headerFooter>
    <oddHeader>&amp;C</oddHeader>
    <oddFooter>&amp;C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4" width="12.7109375" customWidth="1"/>
    <col min="5" max="5" width="8.7109375" customWidth="1"/>
    <col min="6" max="9" width="12.7109375" customWidth="1"/>
    <col min="10" max="26" width="10.5703125" customWidth="1"/>
  </cols>
  <sheetData>
    <row r="1" spans="1:26" ht="12" customHeight="1" x14ac:dyDescent="0.2">
      <c r="A1" s="1"/>
      <c r="B1" s="62" t="str">
        <f>+'14. LABORALES - INTS'!B1</f>
        <v>INDUSTRIAS EL MEJOR ESTILO S.A.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2">
      <c r="A2" s="1"/>
      <c r="B2" s="62" t="str">
        <f>+'14. LABORALES - INTS'!B2</f>
        <v>NIT 860.378.961 - 5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2">
      <c r="A3" s="1"/>
      <c r="B3" s="62" t="str">
        <f>+'14. LABORALES - INTS'!B3</f>
        <v>DECLARACION DE RENTA AÑO GRAVABLE 2021</v>
      </c>
      <c r="C3" s="1"/>
      <c r="D3" s="1"/>
      <c r="E3" s="1"/>
      <c r="F3" s="1"/>
      <c r="G3" s="1"/>
      <c r="H3" s="2" t="s">
        <v>266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2">
      <c r="A4" s="1"/>
      <c r="B4" s="62" t="s">
        <v>267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2">
      <c r="A6" s="1"/>
      <c r="B6" s="133"/>
      <c r="C6" s="134"/>
      <c r="D6" s="134"/>
      <c r="E6" s="134"/>
      <c r="F6" s="134"/>
      <c r="G6" s="134"/>
      <c r="H6" s="13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 customHeight="1" x14ac:dyDescent="0.2">
      <c r="A7" s="1"/>
      <c r="B7" s="136" t="s">
        <v>268</v>
      </c>
      <c r="C7" s="137" t="s">
        <v>269</v>
      </c>
      <c r="D7" s="138"/>
      <c r="E7" s="138"/>
      <c r="F7" s="138"/>
      <c r="G7" s="138"/>
      <c r="H7" s="139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 customHeight="1" x14ac:dyDescent="0.2">
      <c r="A8" s="1"/>
      <c r="B8" s="140"/>
      <c r="C8" s="137"/>
      <c r="D8" s="138"/>
      <c r="E8" s="138"/>
      <c r="F8" s="138"/>
      <c r="G8" s="138"/>
      <c r="H8" s="139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2">
      <c r="A9" s="1"/>
      <c r="B9" s="141"/>
      <c r="C9" s="93"/>
      <c r="D9" s="94" t="s">
        <v>207</v>
      </c>
      <c r="E9" s="94"/>
      <c r="F9" s="94" t="s">
        <v>270</v>
      </c>
      <c r="G9" s="66" t="s">
        <v>88</v>
      </c>
      <c r="H9" s="94" t="s">
        <v>270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2">
      <c r="A10" s="1"/>
      <c r="B10" s="117"/>
      <c r="C10" s="99"/>
      <c r="D10" s="105" t="s">
        <v>271</v>
      </c>
      <c r="E10" s="105" t="s">
        <v>272</v>
      </c>
      <c r="F10" s="105" t="s">
        <v>273</v>
      </c>
      <c r="G10" s="105" t="s">
        <v>272</v>
      </c>
      <c r="H10" s="105" t="s">
        <v>274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2">
      <c r="A11" s="1"/>
      <c r="B11" s="113" t="s">
        <v>275</v>
      </c>
      <c r="C11" s="99"/>
      <c r="D11" s="142"/>
      <c r="E11" s="142"/>
      <c r="F11" s="142"/>
      <c r="G11" s="143"/>
      <c r="H11" s="14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2">
      <c r="A12" s="1"/>
      <c r="B12" s="98"/>
      <c r="C12" s="99"/>
      <c r="D12" s="142"/>
      <c r="E12" s="142"/>
      <c r="F12" s="142"/>
      <c r="G12" s="143"/>
      <c r="H12" s="14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2">
      <c r="A13" s="1"/>
      <c r="B13" s="98" t="s">
        <v>276</v>
      </c>
      <c r="C13" s="99"/>
      <c r="D13" s="144">
        <v>193552000</v>
      </c>
      <c r="E13" s="143"/>
      <c r="F13" s="145"/>
      <c r="G13" s="143"/>
      <c r="H13" s="14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2">
      <c r="A14" s="1"/>
      <c r="B14" s="98" t="s">
        <v>277</v>
      </c>
      <c r="C14" s="99"/>
      <c r="D14" s="144">
        <v>46000000</v>
      </c>
      <c r="E14" s="143"/>
      <c r="F14" s="145"/>
      <c r="G14" s="143"/>
      <c r="H14" s="14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2">
      <c r="A15" s="1"/>
      <c r="B15" s="146" t="s">
        <v>278</v>
      </c>
      <c r="C15" s="99"/>
      <c r="D15" s="144">
        <v>48293000</v>
      </c>
      <c r="E15" s="147">
        <v>0.05</v>
      </c>
      <c r="F15" s="145">
        <f t="shared" ref="F15:F18" si="0">+D15*E15</f>
        <v>2414650</v>
      </c>
      <c r="G15" s="143"/>
      <c r="H15" s="144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2">
      <c r="A16" s="1"/>
      <c r="B16" s="98" t="s">
        <v>279</v>
      </c>
      <c r="C16" s="99"/>
      <c r="D16" s="144">
        <v>79646000</v>
      </c>
      <c r="E16" s="147">
        <v>0.1</v>
      </c>
      <c r="F16" s="145">
        <f t="shared" si="0"/>
        <v>7964600</v>
      </c>
      <c r="G16" s="143"/>
      <c r="H16" s="144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2">
      <c r="A17" s="1"/>
      <c r="B17" s="98" t="s">
        <v>280</v>
      </c>
      <c r="C17" s="99"/>
      <c r="D17" s="144">
        <v>13429000</v>
      </c>
      <c r="E17" s="147">
        <v>0.15</v>
      </c>
      <c r="F17" s="145">
        <f t="shared" si="0"/>
        <v>2014350</v>
      </c>
      <c r="G17" s="147">
        <v>0.33</v>
      </c>
      <c r="H17" s="144">
        <f t="shared" ref="H17:H18" si="1">+D17*G17</f>
        <v>4431570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2">
      <c r="A18" s="1"/>
      <c r="B18" s="98" t="s">
        <v>281</v>
      </c>
      <c r="C18" s="99"/>
      <c r="D18" s="148">
        <v>6714000</v>
      </c>
      <c r="E18" s="147">
        <v>0.15</v>
      </c>
      <c r="F18" s="149">
        <f t="shared" si="0"/>
        <v>1007100</v>
      </c>
      <c r="G18" s="147">
        <v>0.66</v>
      </c>
      <c r="H18" s="148">
        <f t="shared" si="1"/>
        <v>4431240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2">
      <c r="A19" s="1"/>
      <c r="B19" s="98"/>
      <c r="C19" s="99"/>
      <c r="D19" s="144"/>
      <c r="E19" s="142"/>
      <c r="F19" s="145"/>
      <c r="G19" s="143"/>
      <c r="H19" s="14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2">
      <c r="A20" s="1"/>
      <c r="B20" s="117" t="s">
        <v>282</v>
      </c>
      <c r="C20" s="99"/>
      <c r="D20" s="150">
        <f>SUM(D13:D18)</f>
        <v>387634000</v>
      </c>
      <c r="E20" s="142"/>
      <c r="F20" s="151">
        <f>SUM(F13:F18)</f>
        <v>13400700</v>
      </c>
      <c r="G20" s="143"/>
      <c r="H20" s="150">
        <f>SUM(H13:H18)</f>
        <v>8862810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 x14ac:dyDescent="0.2">
      <c r="A21" s="1"/>
      <c r="B21" s="103"/>
      <c r="C21" s="104"/>
      <c r="D21" s="152"/>
      <c r="E21" s="152"/>
      <c r="F21" s="152"/>
      <c r="G21" s="153"/>
      <c r="H21" s="15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2">
      <c r="A22" s="1"/>
      <c r="B22" s="154"/>
      <c r="C22" s="138"/>
      <c r="D22" s="138"/>
      <c r="E22" s="138"/>
      <c r="F22" s="138"/>
      <c r="G22" s="138"/>
      <c r="H22" s="15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2">
      <c r="A23" s="1"/>
      <c r="B23" s="136" t="s">
        <v>283</v>
      </c>
      <c r="C23" s="156" t="s">
        <v>284</v>
      </c>
      <c r="D23" s="138"/>
      <c r="E23" s="138"/>
      <c r="F23" s="138"/>
      <c r="G23" s="138"/>
      <c r="H23" s="139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 x14ac:dyDescent="0.2">
      <c r="A24" s="1"/>
      <c r="B24" s="154"/>
      <c r="C24" s="138"/>
      <c r="D24" s="138"/>
      <c r="E24" s="157"/>
      <c r="F24" s="157"/>
      <c r="G24" s="157"/>
      <c r="H24" s="158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 x14ac:dyDescent="0.2">
      <c r="A25" s="1"/>
      <c r="B25" s="92"/>
      <c r="C25" s="159"/>
      <c r="D25" s="160" t="s">
        <v>42</v>
      </c>
      <c r="E25" s="94"/>
      <c r="F25" s="161" t="s">
        <v>248</v>
      </c>
      <c r="G25" s="94"/>
      <c r="H25" s="162" t="s">
        <v>285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 x14ac:dyDescent="0.2">
      <c r="A26" s="1"/>
      <c r="B26" s="98"/>
      <c r="C26" s="1"/>
      <c r="D26" s="101"/>
      <c r="E26" s="100"/>
      <c r="F26" s="102"/>
      <c r="G26" s="100"/>
      <c r="H26" s="100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 x14ac:dyDescent="0.2">
      <c r="A27" s="1"/>
      <c r="B27" s="98" t="s">
        <v>286</v>
      </c>
      <c r="C27" s="1"/>
      <c r="D27" s="163">
        <v>19000000</v>
      </c>
      <c r="E27" s="144"/>
      <c r="F27" s="164">
        <v>8000000</v>
      </c>
      <c r="G27" s="144"/>
      <c r="H27" s="144">
        <f t="shared" ref="H27:H28" si="2">+D27-F27</f>
        <v>11000000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 x14ac:dyDescent="0.2">
      <c r="A28" s="1"/>
      <c r="B28" s="98" t="s">
        <v>287</v>
      </c>
      <c r="C28" s="1"/>
      <c r="D28" s="165">
        <v>0</v>
      </c>
      <c r="E28" s="144"/>
      <c r="F28" s="166">
        <v>0</v>
      </c>
      <c r="G28" s="144"/>
      <c r="H28" s="148">
        <f t="shared" si="2"/>
        <v>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 x14ac:dyDescent="0.2">
      <c r="A29" s="1"/>
      <c r="B29" s="98" t="s">
        <v>288</v>
      </c>
      <c r="C29" s="1"/>
      <c r="D29" s="163">
        <f>SUM(D27:D28)</f>
        <v>19000000</v>
      </c>
      <c r="E29" s="144"/>
      <c r="F29" s="164">
        <f>SUM(F27:F28)</f>
        <v>8000000</v>
      </c>
      <c r="G29" s="144"/>
      <c r="H29" s="144">
        <f>SUM(H27:H28)</f>
        <v>11000000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 x14ac:dyDescent="0.2">
      <c r="A30" s="1"/>
      <c r="B30" s="98" t="s">
        <v>289</v>
      </c>
      <c r="C30" s="1"/>
      <c r="D30" s="165">
        <v>11550000</v>
      </c>
      <c r="E30" s="144"/>
      <c r="F30" s="166">
        <f>+F32-F29</f>
        <v>5400700</v>
      </c>
      <c r="G30" s="144"/>
      <c r="H30" s="148">
        <f>+D30-F30</f>
        <v>6149300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 x14ac:dyDescent="0.2">
      <c r="A31" s="1"/>
      <c r="B31" s="98"/>
      <c r="C31" s="1"/>
      <c r="D31" s="163"/>
      <c r="E31" s="144"/>
      <c r="F31" s="164"/>
      <c r="G31" s="144"/>
      <c r="H31" s="144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 x14ac:dyDescent="0.2">
      <c r="A32" s="1"/>
      <c r="B32" s="167" t="s">
        <v>290</v>
      </c>
      <c r="C32" s="62"/>
      <c r="D32" s="168">
        <f>SUM(D29:D31)</f>
        <v>30550000</v>
      </c>
      <c r="E32" s="169"/>
      <c r="F32" s="170">
        <f>+F20</f>
        <v>13400700</v>
      </c>
      <c r="G32" s="169"/>
      <c r="H32" s="150">
        <f>SUM(H29:H31)</f>
        <v>17149300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 x14ac:dyDescent="0.2">
      <c r="A33" s="1"/>
      <c r="B33" s="103"/>
      <c r="C33" s="128"/>
      <c r="D33" s="171"/>
      <c r="E33" s="152"/>
      <c r="F33" s="172"/>
      <c r="G33" s="152"/>
      <c r="H33" s="15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 x14ac:dyDescent="0.2">
      <c r="A37" s="1"/>
      <c r="B37" s="62" t="str">
        <f>+'2. RENTA FISCAL'!A1</f>
        <v>INDUSTRIAS EL MEJOR ESTILO S.A.</v>
      </c>
      <c r="C37" s="1"/>
      <c r="D37" s="3"/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 customHeight="1" x14ac:dyDescent="0.2">
      <c r="A38" s="1"/>
      <c r="B38" s="62" t="str">
        <f>+'2. RENTA FISCAL'!A2</f>
        <v>NIT 860.378.961 - 5</v>
      </c>
      <c r="C38" s="1"/>
      <c r="D38" s="3"/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1"/>
      <c r="B39" s="62" t="str">
        <f>+'2. RENTA FISCAL'!A3</f>
        <v>DECLARACION DE RENTA AÑO GRAVABLE 2021</v>
      </c>
      <c r="C39" s="1"/>
      <c r="D39" s="3"/>
      <c r="E39" s="3"/>
      <c r="F39" s="1"/>
      <c r="G39" s="1"/>
      <c r="H39" s="2" t="s">
        <v>291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2">
      <c r="A40" s="1"/>
      <c r="B40" s="62" t="s">
        <v>12</v>
      </c>
      <c r="C40" s="1"/>
      <c r="D40" s="3"/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 x14ac:dyDescent="0.2">
      <c r="A41" s="1"/>
      <c r="B41" s="62"/>
      <c r="C41" s="1"/>
      <c r="D41" s="3"/>
      <c r="E41" s="3"/>
      <c r="F41" s="1"/>
      <c r="G41" s="90" t="s">
        <v>243</v>
      </c>
      <c r="H41" s="91">
        <f>+'4. EFECTIVO'!G6</f>
        <v>3981.16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2">
      <c r="A42" s="1"/>
      <c r="B42" s="173"/>
      <c r="C42" s="94"/>
      <c r="D42" s="94"/>
      <c r="E42" s="94" t="s">
        <v>292</v>
      </c>
      <c r="F42" s="94" t="s">
        <v>207</v>
      </c>
      <c r="G42" s="95" t="s">
        <v>245</v>
      </c>
      <c r="H42" s="96" t="s">
        <v>207</v>
      </c>
      <c r="I42" s="97" t="s">
        <v>207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 x14ac:dyDescent="0.2">
      <c r="A43" s="1"/>
      <c r="B43" s="100" t="s">
        <v>293</v>
      </c>
      <c r="C43" s="100" t="s">
        <v>294</v>
      </c>
      <c r="D43" s="100" t="s">
        <v>207</v>
      </c>
      <c r="E43" s="100" t="s">
        <v>295</v>
      </c>
      <c r="F43" s="100" t="s">
        <v>247</v>
      </c>
      <c r="G43" s="100" t="s">
        <v>246</v>
      </c>
      <c r="H43" s="101" t="s">
        <v>42</v>
      </c>
      <c r="I43" s="102" t="s">
        <v>248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 x14ac:dyDescent="0.2">
      <c r="A44" s="1"/>
      <c r="B44" s="105" t="s">
        <v>296</v>
      </c>
      <c r="C44" s="105" t="s">
        <v>296</v>
      </c>
      <c r="D44" s="105" t="s">
        <v>249</v>
      </c>
      <c r="E44" s="105" t="s">
        <v>247</v>
      </c>
      <c r="F44" s="105" t="s">
        <v>250</v>
      </c>
      <c r="G44" s="106" t="s">
        <v>42</v>
      </c>
      <c r="H44" s="107" t="str">
        <f>+'7. INVERSIONES'!G8</f>
        <v xml:space="preserve"> 31-12-21</v>
      </c>
      <c r="I44" s="108" t="str">
        <f>+H44</f>
        <v xml:space="preserve"> 31-12-21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 x14ac:dyDescent="0.2">
      <c r="A45" s="1"/>
      <c r="B45" s="100"/>
      <c r="C45" s="100"/>
      <c r="D45" s="100"/>
      <c r="E45" s="100"/>
      <c r="F45" s="100"/>
      <c r="G45" s="119"/>
      <c r="H45" s="174"/>
      <c r="I45" s="175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2">
      <c r="A46" s="1"/>
      <c r="B46" s="143">
        <v>8595</v>
      </c>
      <c r="C46" s="176">
        <v>44275</v>
      </c>
      <c r="D46" s="109">
        <v>40500</v>
      </c>
      <c r="E46" s="110">
        <v>3553.34</v>
      </c>
      <c r="F46" s="109">
        <f t="shared" ref="F46:F53" si="3">+D46*E46</f>
        <v>143910270</v>
      </c>
      <c r="G46" s="109">
        <f t="shared" ref="G46:G53" si="4">+($H$41-E46)*D46</f>
        <v>17326709.999999989</v>
      </c>
      <c r="H46" s="111">
        <f t="shared" ref="H46:H53" si="5">+F46+G46</f>
        <v>161236980</v>
      </c>
      <c r="I46" s="112">
        <f t="shared" ref="I46:I53" si="6">+F46</f>
        <v>143910270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 x14ac:dyDescent="0.2">
      <c r="A47" s="1"/>
      <c r="B47" s="143">
        <v>8711</v>
      </c>
      <c r="C47" s="176">
        <v>44385</v>
      </c>
      <c r="D47" s="109">
        <v>21400</v>
      </c>
      <c r="E47" s="110">
        <v>3815.22</v>
      </c>
      <c r="F47" s="109">
        <f t="shared" si="3"/>
        <v>81645708</v>
      </c>
      <c r="G47" s="109">
        <f t="shared" si="4"/>
        <v>3551116.0000000014</v>
      </c>
      <c r="H47" s="111">
        <f t="shared" si="5"/>
        <v>85196824</v>
      </c>
      <c r="I47" s="112">
        <f t="shared" si="6"/>
        <v>81645708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 customHeight="1" x14ac:dyDescent="0.2">
      <c r="A48" s="1"/>
      <c r="B48" s="143">
        <v>8763</v>
      </c>
      <c r="C48" s="176">
        <v>44393</v>
      </c>
      <c r="D48" s="109">
        <v>32900</v>
      </c>
      <c r="E48" s="110">
        <v>3809.07</v>
      </c>
      <c r="F48" s="109">
        <f t="shared" si="3"/>
        <v>125318403</v>
      </c>
      <c r="G48" s="109">
        <f t="shared" si="4"/>
        <v>5661760.9999999898</v>
      </c>
      <c r="H48" s="111">
        <f t="shared" si="5"/>
        <v>130980163.99999999</v>
      </c>
      <c r="I48" s="112">
        <f t="shared" si="6"/>
        <v>125318403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 x14ac:dyDescent="0.2">
      <c r="A49" s="1"/>
      <c r="B49" s="143">
        <v>8827</v>
      </c>
      <c r="C49" s="176">
        <v>44440</v>
      </c>
      <c r="D49" s="109">
        <v>13200</v>
      </c>
      <c r="E49" s="110">
        <v>3774</v>
      </c>
      <c r="F49" s="109">
        <f t="shared" si="3"/>
        <v>49816800</v>
      </c>
      <c r="G49" s="109">
        <f t="shared" si="4"/>
        <v>2734511.9999999981</v>
      </c>
      <c r="H49" s="111">
        <f t="shared" si="5"/>
        <v>52551312</v>
      </c>
      <c r="I49" s="112">
        <f t="shared" si="6"/>
        <v>49816800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 customHeight="1" x14ac:dyDescent="0.2">
      <c r="A50" s="1"/>
      <c r="B50" s="143">
        <v>8892</v>
      </c>
      <c r="C50" s="176">
        <v>44442</v>
      </c>
      <c r="D50" s="109">
        <v>11000</v>
      </c>
      <c r="E50" s="110">
        <v>3780.85</v>
      </c>
      <c r="F50" s="109">
        <f t="shared" si="3"/>
        <v>41589350</v>
      </c>
      <c r="G50" s="109">
        <f t="shared" si="4"/>
        <v>2203409.9999999995</v>
      </c>
      <c r="H50" s="111">
        <f t="shared" si="5"/>
        <v>43792760</v>
      </c>
      <c r="I50" s="112">
        <f t="shared" si="6"/>
        <v>41589350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 customHeight="1" x14ac:dyDescent="0.2">
      <c r="A51" s="1"/>
      <c r="B51" s="143">
        <v>8975</v>
      </c>
      <c r="C51" s="176">
        <v>44530</v>
      </c>
      <c r="D51" s="109">
        <v>17800</v>
      </c>
      <c r="E51" s="110">
        <v>4010.98</v>
      </c>
      <c r="F51" s="109">
        <f t="shared" si="3"/>
        <v>71395444</v>
      </c>
      <c r="G51" s="109">
        <f t="shared" si="4"/>
        <v>-530796.00000000291</v>
      </c>
      <c r="H51" s="111">
        <f t="shared" si="5"/>
        <v>70864648</v>
      </c>
      <c r="I51" s="112">
        <f t="shared" si="6"/>
        <v>71395444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 x14ac:dyDescent="0.2">
      <c r="A52" s="1"/>
      <c r="B52" s="143">
        <v>9002</v>
      </c>
      <c r="C52" s="176">
        <v>44541</v>
      </c>
      <c r="D52" s="109">
        <v>20000</v>
      </c>
      <c r="E52" s="110">
        <v>3887.71</v>
      </c>
      <c r="F52" s="109">
        <f t="shared" si="3"/>
        <v>77754200</v>
      </c>
      <c r="G52" s="109">
        <f t="shared" si="4"/>
        <v>1868999.9999999963</v>
      </c>
      <c r="H52" s="111">
        <f t="shared" si="5"/>
        <v>79623200</v>
      </c>
      <c r="I52" s="112">
        <f t="shared" si="6"/>
        <v>77754200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 x14ac:dyDescent="0.2">
      <c r="A53" s="1"/>
      <c r="B53" s="143">
        <v>9010</v>
      </c>
      <c r="C53" s="176">
        <v>44548</v>
      </c>
      <c r="D53" s="109">
        <v>35300</v>
      </c>
      <c r="E53" s="110">
        <v>3999.85</v>
      </c>
      <c r="F53" s="109">
        <f t="shared" si="3"/>
        <v>141194705</v>
      </c>
      <c r="G53" s="109">
        <f t="shared" si="4"/>
        <v>-659757.00000000198</v>
      </c>
      <c r="H53" s="111">
        <f t="shared" si="5"/>
        <v>140534948</v>
      </c>
      <c r="I53" s="112">
        <f t="shared" si="6"/>
        <v>141194705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 x14ac:dyDescent="0.2">
      <c r="A54" s="1"/>
      <c r="B54" s="143"/>
      <c r="C54" s="176"/>
      <c r="D54" s="109"/>
      <c r="E54" s="110"/>
      <c r="F54" s="109"/>
      <c r="G54" s="109"/>
      <c r="H54" s="111"/>
      <c r="I54" s="11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 x14ac:dyDescent="0.2">
      <c r="A55" s="1"/>
      <c r="B55" s="177"/>
      <c r="C55" s="178"/>
      <c r="D55" s="179"/>
      <c r="E55" s="180"/>
      <c r="F55" s="179"/>
      <c r="G55" s="179"/>
      <c r="H55" s="181"/>
      <c r="I55" s="18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 x14ac:dyDescent="0.2">
      <c r="A56" s="1"/>
      <c r="B56" s="117" t="s">
        <v>297</v>
      </c>
      <c r="C56" s="183"/>
      <c r="D56" s="184">
        <f>SUM(D45:D54)</f>
        <v>192100</v>
      </c>
      <c r="E56" s="185"/>
      <c r="F56" s="184">
        <f t="shared" ref="F56:I56" si="7">SUM(F45:F54)</f>
        <v>732624880</v>
      </c>
      <c r="G56" s="184">
        <f t="shared" si="7"/>
        <v>32155955.999999966</v>
      </c>
      <c r="H56" s="186">
        <f t="shared" si="7"/>
        <v>764780836</v>
      </c>
      <c r="I56" s="187">
        <f t="shared" si="7"/>
        <v>732624880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 x14ac:dyDescent="0.2">
      <c r="A57" s="1"/>
      <c r="B57" s="188"/>
      <c r="C57" s="128"/>
      <c r="D57" s="129"/>
      <c r="E57" s="189"/>
      <c r="F57" s="152"/>
      <c r="G57" s="152"/>
      <c r="H57" s="171"/>
      <c r="I57" s="190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 horizontalCentered="1"/>
  <pageMargins left="0.59055118110236227" right="0.59055118110236227" top="0.98425196850393704" bottom="0.78740157480314965" header="0" footer="0"/>
  <pageSetup scale="90" orientation="portrait"/>
  <headerFooter>
    <oddHeader>&amp;C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12.7109375" customWidth="1"/>
    <col min="3" max="3" width="15.7109375" customWidth="1"/>
    <col min="4" max="4" width="7.42578125" customWidth="1"/>
    <col min="5" max="5" width="11.42578125" customWidth="1"/>
    <col min="6" max="7" width="12.28515625" customWidth="1"/>
    <col min="8" max="8" width="1.7109375" customWidth="1"/>
    <col min="9" max="9" width="12.7109375" customWidth="1"/>
    <col min="10" max="10" width="10.7109375" customWidth="1"/>
    <col min="11" max="12" width="12.7109375" customWidth="1"/>
    <col min="13" max="13" width="4" customWidth="1"/>
    <col min="14" max="26" width="11.42578125" customWidth="1"/>
  </cols>
  <sheetData>
    <row r="1" spans="1:26" ht="12" customHeight="1" x14ac:dyDescent="0.2">
      <c r="A1" s="18"/>
      <c r="B1" s="16" t="str">
        <f>+'2. RENTA FISCAL'!A1</f>
        <v>INDUSTRIAS EL MEJOR ESTILO S.A.</v>
      </c>
      <c r="C1" s="18"/>
      <c r="D1" s="18"/>
      <c r="E1" s="18"/>
      <c r="F1" s="18"/>
      <c r="G1" s="18"/>
      <c r="H1" s="18"/>
      <c r="I1" s="18"/>
      <c r="J1" s="18"/>
      <c r="K1" s="18"/>
      <c r="L1" s="19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2" customHeight="1" x14ac:dyDescent="0.2">
      <c r="A2" s="18"/>
      <c r="B2" s="16" t="str">
        <f>+'2. RENTA FISCAL'!A2</f>
        <v>NIT 860.378.961 - 5</v>
      </c>
      <c r="C2" s="18"/>
      <c r="D2" s="18"/>
      <c r="E2" s="18"/>
      <c r="F2" s="18"/>
      <c r="G2" s="18"/>
      <c r="H2" s="18"/>
      <c r="I2" s="18"/>
      <c r="J2" s="18"/>
      <c r="K2" s="18"/>
      <c r="L2" s="19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" customHeight="1" x14ac:dyDescent="0.2">
      <c r="A3" s="18"/>
      <c r="B3" s="16" t="str">
        <f>+'2. RENTA FISCAL'!A3</f>
        <v>DECLARACION DE RENTA AÑO GRAVABLE 2021</v>
      </c>
      <c r="C3" s="18"/>
      <c r="D3" s="18"/>
      <c r="E3" s="18"/>
      <c r="F3" s="18"/>
      <c r="G3" s="18"/>
      <c r="H3" s="18"/>
      <c r="I3" s="18"/>
      <c r="J3" s="18"/>
      <c r="K3" s="17" t="s">
        <v>298</v>
      </c>
      <c r="L3" s="19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2" customHeight="1" x14ac:dyDescent="0.2">
      <c r="A4" s="18"/>
      <c r="B4" s="191" t="s">
        <v>299</v>
      </c>
      <c r="C4" s="18"/>
      <c r="D4" s="18"/>
      <c r="E4" s="18"/>
      <c r="F4" s="18"/>
      <c r="G4" s="18"/>
      <c r="H4" s="18"/>
      <c r="I4" s="18"/>
      <c r="J4" s="18"/>
      <c r="K4" s="18"/>
      <c r="L4" s="19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2" customHeight="1" x14ac:dyDescent="0.2">
      <c r="A5" s="18"/>
      <c r="B5" s="16"/>
      <c r="C5" s="18"/>
      <c r="D5" s="18"/>
      <c r="E5" s="18"/>
      <c r="F5" s="18"/>
      <c r="G5" s="18"/>
      <c r="H5" s="18"/>
      <c r="I5" s="18"/>
      <c r="J5" s="18"/>
      <c r="K5" s="18"/>
      <c r="L5" s="19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2" customHeight="1" x14ac:dyDescent="0.2">
      <c r="A6" s="18"/>
      <c r="B6" s="192"/>
      <c r="C6" s="193"/>
      <c r="D6" s="25"/>
      <c r="E6" s="574" t="s">
        <v>300</v>
      </c>
      <c r="F6" s="575"/>
      <c r="G6" s="576"/>
      <c r="H6" s="18"/>
      <c r="I6" s="577" t="s">
        <v>301</v>
      </c>
      <c r="J6" s="575"/>
      <c r="K6" s="575"/>
      <c r="L6" s="576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2" customHeight="1" x14ac:dyDescent="0.2">
      <c r="A7" s="18"/>
      <c r="B7" s="578" t="s">
        <v>302</v>
      </c>
      <c r="C7" s="579"/>
      <c r="D7" s="194" t="s">
        <v>303</v>
      </c>
      <c r="E7" s="195" t="s">
        <v>304</v>
      </c>
      <c r="F7" s="195" t="s">
        <v>305</v>
      </c>
      <c r="G7" s="196" t="s">
        <v>304</v>
      </c>
      <c r="H7" s="197"/>
      <c r="I7" s="198" t="s">
        <v>306</v>
      </c>
      <c r="J7" s="199" t="s">
        <v>307</v>
      </c>
      <c r="K7" s="200" t="s">
        <v>305</v>
      </c>
      <c r="L7" s="201" t="s">
        <v>306</v>
      </c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2" customHeight="1" x14ac:dyDescent="0.2">
      <c r="A8" s="18"/>
      <c r="B8" s="202"/>
      <c r="C8" s="203"/>
      <c r="D8" s="204"/>
      <c r="E8" s="205" t="s">
        <v>308</v>
      </c>
      <c r="F8" s="206" t="s">
        <v>309</v>
      </c>
      <c r="G8" s="205" t="str">
        <f>+'1. PATRIM FISCAL'!B8</f>
        <v xml:space="preserve"> 31-12-21</v>
      </c>
      <c r="H8" s="197"/>
      <c r="I8" s="207" t="str">
        <f>+E8</f>
        <v xml:space="preserve"> 31-12-20</v>
      </c>
      <c r="J8" s="208">
        <f>+ANEXOS!C44</f>
        <v>1.9699999999999999E-2</v>
      </c>
      <c r="K8" s="209" t="s">
        <v>309</v>
      </c>
      <c r="L8" s="207" t="str">
        <f>+G8</f>
        <v xml:space="preserve"> 31-12-21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2" customHeight="1" x14ac:dyDescent="0.2">
      <c r="A9" s="18"/>
      <c r="B9" s="210"/>
      <c r="C9" s="18"/>
      <c r="D9" s="211"/>
      <c r="E9" s="212"/>
      <c r="F9" s="212"/>
      <c r="G9" s="213"/>
      <c r="H9" s="18"/>
      <c r="I9" s="214"/>
      <c r="J9" s="44"/>
      <c r="K9" s="212"/>
      <c r="L9" s="213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2" customHeight="1" x14ac:dyDescent="0.2">
      <c r="A10" s="18"/>
      <c r="B10" s="215" t="s">
        <v>310</v>
      </c>
      <c r="C10" s="18"/>
      <c r="D10" s="216"/>
      <c r="E10" s="212"/>
      <c r="F10" s="212"/>
      <c r="G10" s="213"/>
      <c r="H10" s="18"/>
      <c r="I10" s="214"/>
      <c r="J10" s="44"/>
      <c r="K10" s="212"/>
      <c r="L10" s="213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2" customHeight="1" x14ac:dyDescent="0.2">
      <c r="A11" s="18"/>
      <c r="B11" s="210" t="s">
        <v>311</v>
      </c>
      <c r="C11" s="18"/>
      <c r="D11" s="216">
        <v>9000</v>
      </c>
      <c r="E11" s="212">
        <f>D11*25000</f>
        <v>225000000</v>
      </c>
      <c r="F11" s="212"/>
      <c r="G11" s="213">
        <f t="shared" ref="G11:G14" si="0">F11+E11</f>
        <v>225000000</v>
      </c>
      <c r="H11" s="18"/>
      <c r="I11" s="212">
        <f>E11</f>
        <v>225000000</v>
      </c>
      <c r="J11" s="44"/>
      <c r="K11" s="212"/>
      <c r="L11" s="212">
        <f t="shared" ref="L11:L14" si="1">+K11+J11+I11</f>
        <v>225000000</v>
      </c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2" customHeight="1" x14ac:dyDescent="0.2">
      <c r="A12" s="18"/>
      <c r="B12" s="210" t="s">
        <v>312</v>
      </c>
      <c r="C12" s="18"/>
      <c r="D12" s="216">
        <v>750</v>
      </c>
      <c r="E12" s="212"/>
      <c r="F12" s="217">
        <f>+'11. INGRESOS'!D10</f>
        <v>23850000</v>
      </c>
      <c r="G12" s="213">
        <f t="shared" si="0"/>
        <v>23850000</v>
      </c>
      <c r="H12" s="18"/>
      <c r="I12" s="212"/>
      <c r="J12" s="44"/>
      <c r="K12" s="212">
        <f>+'11. INGRESOS'!D10</f>
        <v>23850000</v>
      </c>
      <c r="L12" s="212">
        <f t="shared" si="1"/>
        <v>23850000</v>
      </c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2" customHeight="1" x14ac:dyDescent="0.2">
      <c r="A13" s="18"/>
      <c r="B13" s="210" t="s">
        <v>313</v>
      </c>
      <c r="C13" s="18"/>
      <c r="D13" s="216">
        <f t="shared" ref="D13:D14" si="2">+D11</f>
        <v>9000</v>
      </c>
      <c r="E13" s="212">
        <f>+(29800-25000)*D13</f>
        <v>43200000</v>
      </c>
      <c r="F13" s="212">
        <f>(35100-29800)*D13</f>
        <v>47700000</v>
      </c>
      <c r="G13" s="213">
        <f t="shared" si="0"/>
        <v>90900000</v>
      </c>
      <c r="H13" s="18"/>
      <c r="I13" s="212"/>
      <c r="J13" s="44"/>
      <c r="K13" s="212"/>
      <c r="L13" s="212">
        <f t="shared" si="1"/>
        <v>0</v>
      </c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2" customHeight="1" x14ac:dyDescent="0.2">
      <c r="A14" s="18"/>
      <c r="B14" s="210" t="s">
        <v>314</v>
      </c>
      <c r="C14" s="18"/>
      <c r="D14" s="216">
        <f t="shared" si="2"/>
        <v>750</v>
      </c>
      <c r="E14" s="218"/>
      <c r="F14" s="217">
        <f>+(35100-31800)*D14</f>
        <v>2475000</v>
      </c>
      <c r="G14" s="213">
        <f t="shared" si="0"/>
        <v>2475000</v>
      </c>
      <c r="H14" s="18"/>
      <c r="I14" s="214"/>
      <c r="J14" s="219"/>
      <c r="K14" s="218"/>
      <c r="L14" s="212">
        <f t="shared" si="1"/>
        <v>0</v>
      </c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2" customHeight="1" x14ac:dyDescent="0.2">
      <c r="A15" s="18"/>
      <c r="B15" s="215"/>
      <c r="C15" s="18"/>
      <c r="D15" s="220">
        <f>+D13+D14</f>
        <v>9750</v>
      </c>
      <c r="E15" s="221">
        <f t="shared" ref="E15:G15" si="3">SUM(E11:E14)</f>
        <v>268200000</v>
      </c>
      <c r="F15" s="221">
        <f t="shared" si="3"/>
        <v>74025000</v>
      </c>
      <c r="G15" s="221">
        <f t="shared" si="3"/>
        <v>342225000</v>
      </c>
      <c r="H15" s="18"/>
      <c r="I15" s="221">
        <f t="shared" ref="I15:L15" si="4">SUM(I11:I14)</f>
        <v>225000000</v>
      </c>
      <c r="J15" s="221">
        <f t="shared" si="4"/>
        <v>0</v>
      </c>
      <c r="K15" s="221">
        <f t="shared" si="4"/>
        <v>23850000</v>
      </c>
      <c r="L15" s="221">
        <f t="shared" si="4"/>
        <v>248850000</v>
      </c>
      <c r="M15" s="18"/>
      <c r="N15" s="44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2" customHeight="1" x14ac:dyDescent="0.2">
      <c r="A16" s="18"/>
      <c r="B16" s="215"/>
      <c r="C16" s="18"/>
      <c r="D16" s="216"/>
      <c r="E16" s="212"/>
      <c r="F16" s="212"/>
      <c r="G16" s="213"/>
      <c r="H16" s="18"/>
      <c r="I16" s="212"/>
      <c r="J16" s="44"/>
      <c r="K16" s="212"/>
      <c r="L16" s="213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2" customHeight="1" x14ac:dyDescent="0.2">
      <c r="A17" s="18"/>
      <c r="B17" s="215" t="s">
        <v>315</v>
      </c>
      <c r="C17" s="18"/>
      <c r="D17" s="216"/>
      <c r="E17" s="212"/>
      <c r="F17" s="212"/>
      <c r="G17" s="213"/>
      <c r="H17" s="18"/>
      <c r="I17" s="222"/>
      <c r="J17" s="44"/>
      <c r="K17" s="212"/>
      <c r="L17" s="213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2" customHeight="1" x14ac:dyDescent="0.2">
      <c r="A18" s="18"/>
      <c r="B18" s="210" t="s">
        <v>311</v>
      </c>
      <c r="C18" s="18"/>
      <c r="D18" s="216">
        <v>405000</v>
      </c>
      <c r="E18" s="212">
        <v>18950000</v>
      </c>
      <c r="F18" s="212"/>
      <c r="G18" s="213">
        <f t="shared" ref="G18:G21" si="5">F18+E18</f>
        <v>18950000</v>
      </c>
      <c r="H18" s="18"/>
      <c r="I18" s="222">
        <f>+E18*(1+ANEXOS!$C$42)*(1+ANEXOS!$C$43)</f>
        <v>20350602.079999998</v>
      </c>
      <c r="J18" s="44">
        <f>+I18*$J$8</f>
        <v>400906.86097599997</v>
      </c>
      <c r="K18" s="212"/>
      <c r="L18" s="213">
        <f t="shared" ref="L18:L20" si="6">+K18+J18+I18</f>
        <v>20751508.940975998</v>
      </c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2" customHeight="1" x14ac:dyDescent="0.2">
      <c r="A19" s="18"/>
      <c r="B19" s="223" t="s">
        <v>316</v>
      </c>
      <c r="C19" s="18"/>
      <c r="D19" s="216">
        <f>+D18</f>
        <v>405000</v>
      </c>
      <c r="E19" s="212">
        <v>18950000</v>
      </c>
      <c r="F19" s="212">
        <f>-E19</f>
        <v>-18950000</v>
      </c>
      <c r="G19" s="213">
        <f t="shared" si="5"/>
        <v>0</v>
      </c>
      <c r="H19" s="18"/>
      <c r="I19" s="222">
        <f>+I18</f>
        <v>20350602.079999998</v>
      </c>
      <c r="J19" s="44">
        <f>+I19*$J$8/12*6</f>
        <v>200453.43048799998</v>
      </c>
      <c r="K19" s="212">
        <f>-I19-J19</f>
        <v>-20551055.510488</v>
      </c>
      <c r="L19" s="222">
        <f t="shared" si="6"/>
        <v>0</v>
      </c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2" customHeight="1" x14ac:dyDescent="0.2">
      <c r="A20" s="18"/>
      <c r="B20" s="223" t="s">
        <v>317</v>
      </c>
      <c r="C20" s="18"/>
      <c r="D20" s="216">
        <v>530000</v>
      </c>
      <c r="E20" s="212"/>
      <c r="F20" s="212">
        <v>29300000</v>
      </c>
      <c r="G20" s="213">
        <f t="shared" si="5"/>
        <v>29300000</v>
      </c>
      <c r="H20" s="18"/>
      <c r="I20" s="222"/>
      <c r="J20" s="222"/>
      <c r="K20" s="222">
        <f>F20</f>
        <v>29300000</v>
      </c>
      <c r="L20" s="222">
        <f t="shared" si="6"/>
        <v>29300000</v>
      </c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2" hidden="1" customHeight="1" x14ac:dyDescent="0.2">
      <c r="A21" s="18"/>
      <c r="B21" s="223" t="s">
        <v>318</v>
      </c>
      <c r="C21" s="18"/>
      <c r="D21" s="216"/>
      <c r="E21" s="218">
        <v>0</v>
      </c>
      <c r="F21" s="218"/>
      <c r="G21" s="213">
        <f t="shared" si="5"/>
        <v>0</v>
      </c>
      <c r="H21" s="18"/>
      <c r="I21" s="222"/>
      <c r="J21" s="219"/>
      <c r="K21" s="218"/>
      <c r="L21" s="224">
        <v>0</v>
      </c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2" customHeight="1" x14ac:dyDescent="0.2">
      <c r="A22" s="18"/>
      <c r="B22" s="210"/>
      <c r="C22" s="18"/>
      <c r="D22" s="220">
        <f>+D18+D20</f>
        <v>935000</v>
      </c>
      <c r="E22" s="221">
        <f t="shared" ref="E22:G22" si="7">SUM(E18:E21)</f>
        <v>37900000</v>
      </c>
      <c r="F22" s="221">
        <f t="shared" si="7"/>
        <v>10350000</v>
      </c>
      <c r="G22" s="221">
        <f t="shared" si="7"/>
        <v>48250000</v>
      </c>
      <c r="H22" s="18"/>
      <c r="I22" s="221">
        <f t="shared" ref="I22:L22" si="8">SUM(I18:I21)</f>
        <v>40701204.159999996</v>
      </c>
      <c r="J22" s="221">
        <f t="shared" si="8"/>
        <v>601360.29146400001</v>
      </c>
      <c r="K22" s="221">
        <f t="shared" si="8"/>
        <v>8748944.4895120002</v>
      </c>
      <c r="L22" s="221">
        <f t="shared" si="8"/>
        <v>50051508.940975994</v>
      </c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" customHeight="1" x14ac:dyDescent="0.2">
      <c r="A23" s="18"/>
      <c r="B23" s="210"/>
      <c r="C23" s="18"/>
      <c r="D23" s="216"/>
      <c r="E23" s="212"/>
      <c r="F23" s="212"/>
      <c r="G23" s="213"/>
      <c r="H23" s="18"/>
      <c r="I23" s="222"/>
      <c r="J23" s="44"/>
      <c r="K23" s="212"/>
      <c r="L23" s="213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2" customHeight="1" x14ac:dyDescent="0.2">
      <c r="A24" s="18"/>
      <c r="B24" s="215" t="s">
        <v>319</v>
      </c>
      <c r="C24" s="18"/>
      <c r="D24" s="216"/>
      <c r="E24" s="212"/>
      <c r="F24" s="212"/>
      <c r="G24" s="213"/>
      <c r="H24" s="18"/>
      <c r="I24" s="222"/>
      <c r="J24" s="44"/>
      <c r="K24" s="212"/>
      <c r="L24" s="213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" customHeight="1" x14ac:dyDescent="0.2">
      <c r="A25" s="18"/>
      <c r="B25" s="210" t="s">
        <v>320</v>
      </c>
      <c r="C25" s="18"/>
      <c r="D25" s="216">
        <v>85000</v>
      </c>
      <c r="E25" s="212">
        <v>280000000</v>
      </c>
      <c r="F25" s="212"/>
      <c r="G25" s="213">
        <f t="shared" ref="G25:G28" si="9">F25+E25</f>
        <v>280000000</v>
      </c>
      <c r="H25" s="18"/>
      <c r="I25" s="222">
        <f>+E25</f>
        <v>280000000</v>
      </c>
      <c r="J25" s="44"/>
      <c r="K25" s="212">
        <f>+F25</f>
        <v>0</v>
      </c>
      <c r="L25" s="213">
        <f>+K25+J25+I25</f>
        <v>280000000</v>
      </c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2" customHeight="1" x14ac:dyDescent="0.2">
      <c r="A26" s="18"/>
      <c r="B26" s="210" t="s">
        <v>321</v>
      </c>
      <c r="C26" s="18"/>
      <c r="D26" s="216"/>
      <c r="E26" s="212">
        <v>153000000</v>
      </c>
      <c r="F26" s="212">
        <v>29158000</v>
      </c>
      <c r="G26" s="213">
        <f t="shared" si="9"/>
        <v>182158000</v>
      </c>
      <c r="H26" s="18"/>
      <c r="I26" s="222">
        <v>0</v>
      </c>
      <c r="J26" s="44"/>
      <c r="K26" s="212">
        <v>0</v>
      </c>
      <c r="L26" s="213">
        <v>0</v>
      </c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2" customHeight="1" x14ac:dyDescent="0.2">
      <c r="A27" s="18"/>
      <c r="B27" s="210" t="s">
        <v>322</v>
      </c>
      <c r="C27" s="18"/>
      <c r="D27" s="216"/>
      <c r="E27" s="212"/>
      <c r="F27" s="212">
        <f>-'11. INGRESOS'!D17</f>
        <v>-52615000</v>
      </c>
      <c r="G27" s="213">
        <f t="shared" si="9"/>
        <v>-52615000</v>
      </c>
      <c r="H27" s="18"/>
      <c r="I27" s="222"/>
      <c r="J27" s="44"/>
      <c r="K27" s="212">
        <v>0</v>
      </c>
      <c r="L27" s="213">
        <v>0</v>
      </c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" customHeight="1" x14ac:dyDescent="0.2">
      <c r="A28" s="18"/>
      <c r="B28" s="210" t="s">
        <v>323</v>
      </c>
      <c r="C28" s="18"/>
      <c r="D28" s="216"/>
      <c r="E28" s="212"/>
      <c r="F28" s="212">
        <v>17390000</v>
      </c>
      <c r="G28" s="213">
        <f t="shared" si="9"/>
        <v>17390000</v>
      </c>
      <c r="H28" s="18"/>
      <c r="I28" s="222"/>
      <c r="J28" s="44"/>
      <c r="K28" s="212">
        <v>0</v>
      </c>
      <c r="L28" s="213">
        <v>0</v>
      </c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" customHeight="1" x14ac:dyDescent="0.2">
      <c r="A29" s="18"/>
      <c r="B29" s="210"/>
      <c r="C29" s="18"/>
      <c r="D29" s="220">
        <f>+D25</f>
        <v>85000</v>
      </c>
      <c r="E29" s="221">
        <f t="shared" ref="E29:G29" si="10">SUM(E25:E28)</f>
        <v>433000000</v>
      </c>
      <c r="F29" s="221">
        <f t="shared" si="10"/>
        <v>-6067000</v>
      </c>
      <c r="G29" s="221">
        <f t="shared" si="10"/>
        <v>426933000</v>
      </c>
      <c r="H29" s="18"/>
      <c r="I29" s="221">
        <f t="shared" ref="I29:L29" si="11">SUM(I25:I28)</f>
        <v>280000000</v>
      </c>
      <c r="J29" s="221">
        <f t="shared" si="11"/>
        <v>0</v>
      </c>
      <c r="K29" s="221">
        <f t="shared" si="11"/>
        <v>0</v>
      </c>
      <c r="L29" s="221">
        <f t="shared" si="11"/>
        <v>280000000</v>
      </c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" customHeight="1" x14ac:dyDescent="0.2">
      <c r="A30" s="18"/>
      <c r="B30" s="210"/>
      <c r="C30" s="18"/>
      <c r="D30" s="216"/>
      <c r="E30" s="212"/>
      <c r="F30" s="212"/>
      <c r="G30" s="213"/>
      <c r="H30" s="18"/>
      <c r="I30" s="222"/>
      <c r="J30" s="44"/>
      <c r="K30" s="212"/>
      <c r="L30" s="213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" customHeight="1" x14ac:dyDescent="0.2">
      <c r="A31" s="18"/>
      <c r="B31" s="215" t="s">
        <v>324</v>
      </c>
      <c r="C31" s="18"/>
      <c r="D31" s="216"/>
      <c r="E31" s="212"/>
      <c r="F31" s="212"/>
      <c r="G31" s="213"/>
      <c r="H31" s="18"/>
      <c r="I31" s="222"/>
      <c r="J31" s="44"/>
      <c r="K31" s="212"/>
      <c r="L31" s="213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" customHeight="1" x14ac:dyDescent="0.2">
      <c r="A32" s="18"/>
      <c r="B32" s="210" t="s">
        <v>325</v>
      </c>
      <c r="C32" s="18"/>
      <c r="D32" s="216">
        <v>70000</v>
      </c>
      <c r="E32" s="212">
        <f>D32*3075</f>
        <v>215250000</v>
      </c>
      <c r="F32" s="212"/>
      <c r="G32" s="213">
        <f t="shared" ref="G32:G34" si="12">+E32+F32</f>
        <v>215250000</v>
      </c>
      <c r="H32" s="18"/>
      <c r="I32" s="222">
        <f>+E32</f>
        <v>215250000</v>
      </c>
      <c r="J32" s="44"/>
      <c r="K32" s="212"/>
      <c r="L32" s="213">
        <f t="shared" ref="L32:L34" si="13">+K32+J32+I32</f>
        <v>215250000</v>
      </c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" customHeight="1" x14ac:dyDescent="0.2">
      <c r="A33" s="18"/>
      <c r="B33" s="210" t="s">
        <v>326</v>
      </c>
      <c r="C33" s="18"/>
      <c r="D33" s="216"/>
      <c r="E33" s="212">
        <f>+(3432.5-3075)*D32</f>
        <v>25025000</v>
      </c>
      <c r="F33" s="212"/>
      <c r="G33" s="213">
        <f t="shared" si="12"/>
        <v>25025000</v>
      </c>
      <c r="H33" s="18"/>
      <c r="I33" s="222">
        <v>0</v>
      </c>
      <c r="J33" s="44"/>
      <c r="K33" s="212"/>
      <c r="L33" s="213">
        <f t="shared" si="13"/>
        <v>0</v>
      </c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" customHeight="1" x14ac:dyDescent="0.2">
      <c r="A34" s="18"/>
      <c r="B34" s="210" t="s">
        <v>327</v>
      </c>
      <c r="C34" s="18"/>
      <c r="D34" s="216"/>
      <c r="E34" s="212"/>
      <c r="F34" s="212">
        <f>+(3981.16-3432.5)*D32</f>
        <v>38406199.999999993</v>
      </c>
      <c r="G34" s="213">
        <f t="shared" si="12"/>
        <v>38406199.999999993</v>
      </c>
      <c r="H34" s="18"/>
      <c r="I34" s="222"/>
      <c r="J34" s="44"/>
      <c r="K34" s="212"/>
      <c r="L34" s="213">
        <f t="shared" si="13"/>
        <v>0</v>
      </c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" customHeight="1" x14ac:dyDescent="0.2">
      <c r="A35" s="18"/>
      <c r="B35" s="210" t="s">
        <v>328</v>
      </c>
      <c r="C35" s="18"/>
      <c r="D35" s="220">
        <f>+D32</f>
        <v>70000</v>
      </c>
      <c r="E35" s="221">
        <f>SUM(E32:E34)</f>
        <v>240275000</v>
      </c>
      <c r="F35" s="221">
        <f>+G35-E35</f>
        <v>38406200</v>
      </c>
      <c r="G35" s="221">
        <f>SUM(G32:G34)</f>
        <v>278681200</v>
      </c>
      <c r="H35" s="18"/>
      <c r="I35" s="225">
        <f>SUM(I32:I34)</f>
        <v>215250000</v>
      </c>
      <c r="J35" s="226"/>
      <c r="K35" s="221"/>
      <c r="L35" s="225">
        <f>SUM(L32:L34)</f>
        <v>215250000</v>
      </c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" customHeight="1" x14ac:dyDescent="0.2">
      <c r="A36" s="18"/>
      <c r="B36" s="210"/>
      <c r="C36" s="18"/>
      <c r="D36" s="216"/>
      <c r="E36" s="212"/>
      <c r="F36" s="212"/>
      <c r="G36" s="213"/>
      <c r="H36" s="18"/>
      <c r="I36" s="222"/>
      <c r="J36" s="44"/>
      <c r="K36" s="212"/>
      <c r="L36" s="213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2" customHeight="1" x14ac:dyDescent="0.2">
      <c r="A37" s="18"/>
      <c r="B37" s="227" t="s">
        <v>329</v>
      </c>
      <c r="C37" s="228"/>
      <c r="D37" s="229"/>
      <c r="E37" s="230">
        <f t="shared" ref="E37:G37" si="14">+E15+E22+E29+E35</f>
        <v>979375000</v>
      </c>
      <c r="F37" s="230">
        <f t="shared" si="14"/>
        <v>116714200</v>
      </c>
      <c r="G37" s="230">
        <f t="shared" si="14"/>
        <v>1096089200</v>
      </c>
      <c r="H37" s="18"/>
      <c r="I37" s="230">
        <f t="shared" ref="I37:L37" si="15">+I15+I22+I29+I35</f>
        <v>760951204.15999997</v>
      </c>
      <c r="J37" s="230">
        <f t="shared" si="15"/>
        <v>601360.29146400001</v>
      </c>
      <c r="K37" s="230">
        <f t="shared" si="15"/>
        <v>32598944.489512</v>
      </c>
      <c r="L37" s="230">
        <f t="shared" si="15"/>
        <v>794151508.94097602</v>
      </c>
      <c r="M37" s="18"/>
      <c r="N37" s="44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2" customHeight="1" x14ac:dyDescent="0.2">
      <c r="A38" s="18"/>
      <c r="B38" s="18"/>
      <c r="C38" s="18"/>
      <c r="D38" s="18"/>
      <c r="E38" s="18"/>
      <c r="F38" s="18"/>
      <c r="G38" s="231">
        <f>SUM(G32:G34)-G35</f>
        <v>0</v>
      </c>
      <c r="H38" s="18"/>
      <c r="I38" s="18"/>
      <c r="J38" s="44"/>
      <c r="K38" s="18"/>
      <c r="L38" s="231">
        <f>+I37+J37+K37-L37</f>
        <v>0</v>
      </c>
      <c r="M38" s="18"/>
      <c r="N38" s="34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2" customHeight="1" x14ac:dyDescent="0.2">
      <c r="A39" s="18"/>
      <c r="B39" s="18"/>
      <c r="C39" s="18"/>
      <c r="D39" s="18"/>
      <c r="E39" s="18"/>
      <c r="F39" s="18"/>
      <c r="G39" s="44"/>
      <c r="H39" s="18"/>
      <c r="I39" s="18"/>
      <c r="J39" s="18"/>
      <c r="K39" s="18"/>
      <c r="L39" s="19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2" customHeight="1" x14ac:dyDescent="0.2">
      <c r="A40" s="18"/>
      <c r="B40" s="16" t="s">
        <v>330</v>
      </c>
      <c r="C40" s="18"/>
      <c r="D40" s="18"/>
      <c r="E40" s="18"/>
      <c r="F40" s="18"/>
      <c r="G40" s="18"/>
      <c r="H40" s="18"/>
      <c r="I40" s="18"/>
      <c r="J40" s="18"/>
      <c r="K40" s="18"/>
      <c r="L40" s="19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2" customHeight="1" x14ac:dyDescent="0.2">
      <c r="A41" s="18"/>
      <c r="B41" s="16"/>
      <c r="C41" s="18"/>
      <c r="D41" s="18"/>
      <c r="E41" s="18"/>
      <c r="F41" s="18"/>
      <c r="G41" s="18"/>
      <c r="H41" s="18"/>
      <c r="I41" s="18"/>
      <c r="J41" s="18"/>
      <c r="K41" s="18"/>
      <c r="L41" s="19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2" customHeight="1" x14ac:dyDescent="0.2">
      <c r="A42" s="18"/>
      <c r="B42" s="18"/>
      <c r="C42" s="18"/>
      <c r="D42" s="18"/>
      <c r="E42" s="24" t="s">
        <v>207</v>
      </c>
      <c r="F42" s="24" t="s">
        <v>207</v>
      </c>
      <c r="G42" s="18"/>
      <c r="H42" s="18"/>
      <c r="I42" s="18"/>
      <c r="J42" s="18"/>
      <c r="K42" s="18"/>
      <c r="L42" s="19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2" customHeight="1" x14ac:dyDescent="0.2">
      <c r="A43" s="18"/>
      <c r="B43" s="20"/>
      <c r="C43" s="18"/>
      <c r="D43" s="18"/>
      <c r="E43" s="31" t="s">
        <v>42</v>
      </c>
      <c r="F43" s="31" t="s">
        <v>248</v>
      </c>
      <c r="G43" s="18"/>
      <c r="H43" s="18"/>
      <c r="I43" s="18"/>
      <c r="J43" s="18"/>
      <c r="K43" s="18"/>
      <c r="L43" s="19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2" customHeight="1" x14ac:dyDescent="0.2">
      <c r="A44" s="18"/>
      <c r="B44" s="20"/>
      <c r="C44" s="18"/>
      <c r="D44" s="18"/>
      <c r="E44" s="24"/>
      <c r="F44" s="24"/>
      <c r="G44" s="18"/>
      <c r="H44" s="18"/>
      <c r="I44" s="18"/>
      <c r="J44" s="18"/>
      <c r="K44" s="18"/>
      <c r="L44" s="19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2" customHeight="1" x14ac:dyDescent="0.2">
      <c r="A45" s="18"/>
      <c r="B45" s="18" t="s">
        <v>331</v>
      </c>
      <c r="C45" s="18"/>
      <c r="D45" s="18"/>
      <c r="E45" s="212">
        <v>21500000</v>
      </c>
      <c r="F45" s="212">
        <f>+(50*1.3)*D19</f>
        <v>26325000</v>
      </c>
      <c r="G45" s="232" t="s">
        <v>332</v>
      </c>
      <c r="H45" s="18"/>
      <c r="I45" s="18"/>
      <c r="J45" s="18"/>
      <c r="K45" s="18"/>
      <c r="L45" s="19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2" customHeight="1" x14ac:dyDescent="0.2">
      <c r="A46" s="18"/>
      <c r="B46" s="18" t="s">
        <v>333</v>
      </c>
      <c r="C46" s="18"/>
      <c r="D46" s="18"/>
      <c r="E46" s="218">
        <f>F19</f>
        <v>-18950000</v>
      </c>
      <c r="F46" s="218">
        <f>K19</f>
        <v>-20551055.510488</v>
      </c>
      <c r="G46" s="18"/>
      <c r="H46" s="18"/>
      <c r="I46" s="18"/>
      <c r="J46" s="18"/>
      <c r="K46" s="18"/>
      <c r="L46" s="19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2" customHeight="1" x14ac:dyDescent="0.2">
      <c r="A47" s="18"/>
      <c r="B47" s="18"/>
      <c r="C47" s="18"/>
      <c r="D47" s="18"/>
      <c r="E47" s="212"/>
      <c r="F47" s="212"/>
      <c r="G47" s="18"/>
      <c r="H47" s="18"/>
      <c r="I47" s="18"/>
      <c r="J47" s="18"/>
      <c r="K47" s="18"/>
      <c r="L47" s="19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2" customHeight="1" x14ac:dyDescent="0.2">
      <c r="A48" s="18"/>
      <c r="B48" s="20" t="s">
        <v>334</v>
      </c>
      <c r="C48" s="18"/>
      <c r="D48" s="18"/>
      <c r="E48" s="233">
        <f t="shared" ref="E48:F48" si="16">SUM(E45:E47)</f>
        <v>2550000</v>
      </c>
      <c r="F48" s="233">
        <f t="shared" si="16"/>
        <v>5773944.4895120002</v>
      </c>
      <c r="G48" s="232" t="s">
        <v>332</v>
      </c>
      <c r="H48" s="18"/>
      <c r="I48" s="18"/>
      <c r="J48" s="18"/>
      <c r="K48" s="18"/>
      <c r="L48" s="19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2" customHeigh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9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2" customHeight="1" x14ac:dyDescent="0.2">
      <c r="A50" s="18"/>
      <c r="B50" s="18" t="s">
        <v>335</v>
      </c>
      <c r="C50" s="18"/>
      <c r="D50" s="18"/>
      <c r="E50" s="18"/>
      <c r="F50" s="18"/>
      <c r="G50" s="18"/>
      <c r="H50" s="18"/>
      <c r="I50" s="18"/>
      <c r="J50" s="18"/>
      <c r="K50" s="18"/>
      <c r="L50" s="19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2" customHeight="1" x14ac:dyDescent="0.2">
      <c r="A51" s="18"/>
      <c r="B51" s="18" t="s">
        <v>336</v>
      </c>
      <c r="C51" s="18"/>
      <c r="D51" s="18"/>
      <c r="E51" s="18"/>
      <c r="F51" s="18"/>
      <c r="G51" s="18"/>
      <c r="H51" s="18"/>
      <c r="I51" s="18"/>
      <c r="J51" s="18"/>
      <c r="K51" s="18"/>
      <c r="L51" s="19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2" customHeight="1" x14ac:dyDescent="0.2">
      <c r="A52" s="18"/>
      <c r="B52" s="18" t="s">
        <v>337</v>
      </c>
      <c r="C52" s="18"/>
      <c r="D52" s="18"/>
      <c r="E52" s="18"/>
      <c r="F52" s="18"/>
      <c r="G52" s="18"/>
      <c r="H52" s="18"/>
      <c r="I52" s="18"/>
      <c r="J52" s="18"/>
      <c r="K52" s="18"/>
      <c r="L52" s="19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2" customHeight="1" x14ac:dyDescent="0.2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9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2" customHeigh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9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2" customHeight="1" x14ac:dyDescent="0.2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9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2" customHeight="1" x14ac:dyDescent="0.2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2" customHeight="1" x14ac:dyDescent="0.2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2" customHeight="1" x14ac:dyDescent="0.2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2" customHeight="1" x14ac:dyDescent="0.2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2" customHeight="1" x14ac:dyDescent="0.2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2" customHeight="1" x14ac:dyDescent="0.2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2" customHeight="1" x14ac:dyDescent="0.2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2" customHeight="1" x14ac:dyDescent="0.2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2" customHeight="1" x14ac:dyDescent="0.2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2" customHeight="1" x14ac:dyDescent="0.2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2" customHeight="1" x14ac:dyDescent="0.2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2" customHeight="1" x14ac:dyDescent="0.2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2" customHeight="1" x14ac:dyDescent="0.2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2" customHeight="1" x14ac:dyDescent="0.2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" customHeight="1" x14ac:dyDescent="0.2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" customHeight="1" x14ac:dyDescent="0.2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" customHeight="1" x14ac:dyDescent="0.2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" customHeight="1" x14ac:dyDescent="0.2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" customHeight="1" x14ac:dyDescent="0.2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" customHeight="1" x14ac:dyDescent="0.2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" customHeight="1" x14ac:dyDescent="0.2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" customHeight="1" x14ac:dyDescent="0.2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" customHeight="1" x14ac:dyDescent="0.2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" customHeight="1" x14ac:dyDescent="0.2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" customHeight="1" x14ac:dyDescent="0.2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" customHeight="1" x14ac:dyDescent="0.2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" customHeight="1" x14ac:dyDescent="0.2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" customHeight="1" x14ac:dyDescent="0.2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" customHeight="1" x14ac:dyDescent="0.2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2" customHeight="1" x14ac:dyDescent="0.2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2" customHeight="1" x14ac:dyDescent="0.2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2" customHeight="1" x14ac:dyDescent="0.2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2" customHeight="1" x14ac:dyDescent="0.2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2" customHeight="1" x14ac:dyDescent="0.2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2" customHeight="1" x14ac:dyDescent="0.2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2" customHeight="1" x14ac:dyDescent="0.2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2" customHeight="1" x14ac:dyDescent="0.2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2" customHeight="1" x14ac:dyDescent="0.2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2" customHeight="1" x14ac:dyDescent="0.2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2" customHeight="1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2" customHeight="1" x14ac:dyDescent="0.2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2" customHeight="1" x14ac:dyDescent="0.2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2" customHeight="1" x14ac:dyDescent="0.2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2" customHeight="1" x14ac:dyDescent="0.2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2" customHeight="1" x14ac:dyDescent="0.2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2" customHeight="1" x14ac:dyDescent="0.2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2" customHeight="1" x14ac:dyDescent="0.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2" customHeight="1" x14ac:dyDescent="0.2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2" customHeight="1" x14ac:dyDescent="0.2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2" customHeight="1" x14ac:dyDescent="0.2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2" customHeight="1" x14ac:dyDescent="0.2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2" customHeight="1" x14ac:dyDescent="0.2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2" customHeight="1" x14ac:dyDescent="0.2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2" customHeight="1" x14ac:dyDescent="0.2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2" customHeight="1" x14ac:dyDescent="0.2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2" customHeight="1" x14ac:dyDescent="0.2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2" customHeight="1" x14ac:dyDescent="0.2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2" customHeight="1" x14ac:dyDescent="0.2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2" customHeight="1" x14ac:dyDescent="0.2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2" customHeight="1" x14ac:dyDescent="0.2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2" customHeight="1" x14ac:dyDescent="0.2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2" customHeight="1" x14ac:dyDescent="0.2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2" customHeight="1" x14ac:dyDescent="0.2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2" customHeight="1" x14ac:dyDescent="0.2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2" customHeight="1" x14ac:dyDescent="0.2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2" customHeight="1" x14ac:dyDescent="0.2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2" customHeight="1" x14ac:dyDescent="0.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2" customHeight="1" x14ac:dyDescent="0.2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2" customHeight="1" x14ac:dyDescent="0.2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2" customHeight="1" x14ac:dyDescent="0.2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2" customHeight="1" x14ac:dyDescent="0.2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2" customHeight="1" x14ac:dyDescent="0.2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2" customHeight="1" x14ac:dyDescent="0.2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2" customHeight="1" x14ac:dyDescent="0.2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2" customHeight="1" x14ac:dyDescent="0.2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2" customHeight="1" x14ac:dyDescent="0.2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2" customHeight="1" x14ac:dyDescent="0.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2" customHeight="1" x14ac:dyDescent="0.2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2" customHeight="1" x14ac:dyDescent="0.2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2" customHeight="1" x14ac:dyDescent="0.2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2" customHeight="1" x14ac:dyDescent="0.2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2" customHeight="1" x14ac:dyDescent="0.2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2" customHeight="1" x14ac:dyDescent="0.2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2" customHeight="1" x14ac:dyDescent="0.2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2" customHeight="1" x14ac:dyDescent="0.2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2" customHeight="1" x14ac:dyDescent="0.2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2" customHeight="1" x14ac:dyDescent="0.2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2" customHeight="1" x14ac:dyDescent="0.2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2" customHeight="1" x14ac:dyDescent="0.2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2" customHeight="1" x14ac:dyDescent="0.2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2" customHeight="1" x14ac:dyDescent="0.2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2" customHeight="1" x14ac:dyDescent="0.2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2" customHeight="1" x14ac:dyDescent="0.2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2" customHeight="1" x14ac:dyDescent="0.2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2" customHeight="1" x14ac:dyDescent="0.2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2" customHeight="1" x14ac:dyDescent="0.2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2" customHeight="1" x14ac:dyDescent="0.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2" customHeight="1" x14ac:dyDescent="0.2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2" customHeight="1" x14ac:dyDescent="0.2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2" customHeight="1" x14ac:dyDescent="0.2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2" customHeight="1" x14ac:dyDescent="0.2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2" customHeight="1" x14ac:dyDescent="0.2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2" customHeight="1" x14ac:dyDescent="0.2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2" customHeight="1" x14ac:dyDescent="0.2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2" customHeight="1" x14ac:dyDescent="0.2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2" customHeight="1" x14ac:dyDescent="0.2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2" customHeight="1" x14ac:dyDescent="0.2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2" customHeight="1" x14ac:dyDescent="0.2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2" customHeight="1" x14ac:dyDescent="0.2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2" customHeight="1" x14ac:dyDescent="0.2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2" customHeight="1" x14ac:dyDescent="0.2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2" customHeight="1" x14ac:dyDescent="0.2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2" customHeight="1" x14ac:dyDescent="0.2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2" customHeight="1" x14ac:dyDescent="0.2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2" customHeight="1" x14ac:dyDescent="0.2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" customHeight="1" x14ac:dyDescent="0.2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2" customHeight="1" x14ac:dyDescent="0.2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2" customHeight="1" x14ac:dyDescent="0.2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2" customHeight="1" x14ac:dyDescent="0.2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2" customHeight="1" x14ac:dyDescent="0.2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2" customHeight="1" x14ac:dyDescent="0.2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2" customHeight="1" x14ac:dyDescent="0.2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2" customHeight="1" x14ac:dyDescent="0.2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2" customHeight="1" x14ac:dyDescent="0.2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2" customHeight="1" x14ac:dyDescent="0.2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2" customHeight="1" x14ac:dyDescent="0.2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2" customHeight="1" x14ac:dyDescent="0.2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2" customHeight="1" x14ac:dyDescent="0.2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2" customHeight="1" x14ac:dyDescent="0.2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2" customHeight="1" x14ac:dyDescent="0.2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2" customHeight="1" x14ac:dyDescent="0.2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2" customHeight="1" x14ac:dyDescent="0.2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2" customHeight="1" x14ac:dyDescent="0.2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2" customHeight="1" x14ac:dyDescent="0.2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2" customHeight="1" x14ac:dyDescent="0.2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2" customHeight="1" x14ac:dyDescent="0.2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2" customHeight="1" x14ac:dyDescent="0.2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2" customHeight="1" x14ac:dyDescent="0.2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2" customHeight="1" x14ac:dyDescent="0.2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2" customHeight="1" x14ac:dyDescent="0.2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2" customHeight="1" x14ac:dyDescent="0.2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2" customHeight="1" x14ac:dyDescent="0.2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2" customHeight="1" x14ac:dyDescent="0.2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2" customHeight="1" x14ac:dyDescent="0.2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2" customHeight="1" x14ac:dyDescent="0.2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2" customHeight="1" x14ac:dyDescent="0.2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2" customHeight="1" x14ac:dyDescent="0.2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2" customHeight="1" x14ac:dyDescent="0.2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2" customHeight="1" x14ac:dyDescent="0.2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2" customHeight="1" x14ac:dyDescent="0.2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2" customHeight="1" x14ac:dyDescent="0.2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2" customHeight="1" x14ac:dyDescent="0.2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2" customHeight="1" x14ac:dyDescent="0.2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2" customHeight="1" x14ac:dyDescent="0.2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2.75" customHeight="1" x14ac:dyDescent="0.2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2.75" customHeight="1" x14ac:dyDescent="0.2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2.75" customHeight="1" x14ac:dyDescent="0.2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2" customHeight="1" x14ac:dyDescent="0.2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2" customHeight="1" x14ac:dyDescent="0.2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2" customHeight="1" x14ac:dyDescent="0.2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2" customHeight="1" x14ac:dyDescent="0.2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2" customHeight="1" x14ac:dyDescent="0.2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2" customHeight="1" x14ac:dyDescent="0.2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2" customHeight="1" x14ac:dyDescent="0.2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2" customHeight="1" x14ac:dyDescent="0.2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2" customHeight="1" x14ac:dyDescent="0.2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2" customHeight="1" x14ac:dyDescent="0.2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2" customHeight="1" x14ac:dyDescent="0.2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2" customHeight="1" x14ac:dyDescent="0.2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2" customHeight="1" x14ac:dyDescent="0.2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2" customHeight="1" x14ac:dyDescent="0.2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2" customHeight="1" x14ac:dyDescent="0.2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2" customHeight="1" x14ac:dyDescent="0.2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2" customHeight="1" x14ac:dyDescent="0.2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2" customHeight="1" x14ac:dyDescent="0.2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2" customHeight="1" x14ac:dyDescent="0.2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2" customHeight="1" x14ac:dyDescent="0.2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2" customHeight="1" x14ac:dyDescent="0.2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2" customHeight="1" x14ac:dyDescent="0.2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2" customHeight="1" x14ac:dyDescent="0.2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2" customHeight="1" x14ac:dyDescent="0.2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2" customHeight="1" x14ac:dyDescent="0.2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2" customHeight="1" x14ac:dyDescent="0.2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2" customHeight="1" x14ac:dyDescent="0.2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2" customHeight="1" x14ac:dyDescent="0.2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2" customHeight="1" x14ac:dyDescent="0.2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2" customHeight="1" x14ac:dyDescent="0.2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2" customHeight="1" x14ac:dyDescent="0.2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2" customHeight="1" x14ac:dyDescent="0.2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2" customHeight="1" x14ac:dyDescent="0.2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2" customHeight="1" x14ac:dyDescent="0.2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2" customHeight="1" x14ac:dyDescent="0.2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2" customHeight="1" x14ac:dyDescent="0.2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2" customHeight="1" x14ac:dyDescent="0.2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2" customHeight="1" x14ac:dyDescent="0.2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2" customHeight="1" x14ac:dyDescent="0.2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2" customHeight="1" x14ac:dyDescent="0.2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2" customHeight="1" x14ac:dyDescent="0.2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2" customHeight="1" x14ac:dyDescent="0.2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2" customHeight="1" x14ac:dyDescent="0.2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2" customHeight="1" x14ac:dyDescent="0.2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2" customHeight="1" x14ac:dyDescent="0.2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2" customHeight="1" x14ac:dyDescent="0.2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2" customHeight="1" x14ac:dyDescent="0.2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2" customHeight="1" x14ac:dyDescent="0.2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2" customHeight="1" x14ac:dyDescent="0.2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2" customHeight="1" x14ac:dyDescent="0.2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2" customHeight="1" x14ac:dyDescent="0.2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2" customHeight="1" x14ac:dyDescent="0.2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2" customHeight="1" x14ac:dyDescent="0.2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2" customHeight="1" x14ac:dyDescent="0.2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2" customHeight="1" x14ac:dyDescent="0.2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2" customHeight="1" x14ac:dyDescent="0.2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2" customHeight="1" x14ac:dyDescent="0.2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2" customHeight="1" x14ac:dyDescent="0.2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2" customHeight="1" x14ac:dyDescent="0.2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2" customHeight="1" x14ac:dyDescent="0.2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2" customHeight="1" x14ac:dyDescent="0.2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2" customHeight="1" x14ac:dyDescent="0.2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2" customHeight="1" x14ac:dyDescent="0.2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2" customHeight="1" x14ac:dyDescent="0.2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2" customHeight="1" x14ac:dyDescent="0.2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2" customHeight="1" x14ac:dyDescent="0.2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2" customHeight="1" x14ac:dyDescent="0.2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2" customHeight="1" x14ac:dyDescent="0.2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2" customHeight="1" x14ac:dyDescent="0.2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2" customHeight="1" x14ac:dyDescent="0.2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2" customHeight="1" x14ac:dyDescent="0.2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2" customHeight="1" x14ac:dyDescent="0.2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2" customHeight="1" x14ac:dyDescent="0.2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2" customHeight="1" x14ac:dyDescent="0.2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2" customHeight="1" x14ac:dyDescent="0.2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2" customHeight="1" x14ac:dyDescent="0.2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2" customHeight="1" x14ac:dyDescent="0.2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2" customHeight="1" x14ac:dyDescent="0.2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2" customHeight="1" x14ac:dyDescent="0.2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2" customHeight="1" x14ac:dyDescent="0.2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2" customHeight="1" x14ac:dyDescent="0.2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2" customHeight="1" x14ac:dyDescent="0.2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2" customHeight="1" x14ac:dyDescent="0.2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2" customHeight="1" x14ac:dyDescent="0.2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2" customHeight="1" x14ac:dyDescent="0.2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2" customHeight="1" x14ac:dyDescent="0.2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2" customHeight="1" x14ac:dyDescent="0.2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2" customHeight="1" x14ac:dyDescent="0.2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2" customHeight="1" x14ac:dyDescent="0.2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2" customHeight="1" x14ac:dyDescent="0.2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2" customHeight="1" x14ac:dyDescent="0.2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2" customHeight="1" x14ac:dyDescent="0.2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2" customHeight="1" x14ac:dyDescent="0.2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2" customHeight="1" x14ac:dyDescent="0.2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2" customHeight="1" x14ac:dyDescent="0.2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2" customHeight="1" x14ac:dyDescent="0.2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2" customHeight="1" x14ac:dyDescent="0.2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2" customHeight="1" x14ac:dyDescent="0.2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2" customHeight="1" x14ac:dyDescent="0.2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2" customHeight="1" x14ac:dyDescent="0.2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2" customHeight="1" x14ac:dyDescent="0.2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2" customHeight="1" x14ac:dyDescent="0.2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2" customHeight="1" x14ac:dyDescent="0.2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2" customHeight="1" x14ac:dyDescent="0.2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2" customHeight="1" x14ac:dyDescent="0.2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2" customHeight="1" x14ac:dyDescent="0.2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2" customHeight="1" x14ac:dyDescent="0.2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2" customHeight="1" x14ac:dyDescent="0.2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2" customHeight="1" x14ac:dyDescent="0.2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2" customHeight="1" x14ac:dyDescent="0.2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2" customHeight="1" x14ac:dyDescent="0.2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2" customHeight="1" x14ac:dyDescent="0.2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2" customHeight="1" x14ac:dyDescent="0.2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2" customHeight="1" x14ac:dyDescent="0.2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2" customHeight="1" x14ac:dyDescent="0.2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2" customHeight="1" x14ac:dyDescent="0.2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2" customHeight="1" x14ac:dyDescent="0.2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2" customHeight="1" x14ac:dyDescent="0.2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2" customHeight="1" x14ac:dyDescent="0.2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2" customHeight="1" x14ac:dyDescent="0.2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2" customHeight="1" x14ac:dyDescent="0.2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2" customHeight="1" x14ac:dyDescent="0.2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2" customHeight="1" x14ac:dyDescent="0.2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2" customHeight="1" x14ac:dyDescent="0.2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2" customHeight="1" x14ac:dyDescent="0.2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2" customHeight="1" x14ac:dyDescent="0.2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2" customHeight="1" x14ac:dyDescent="0.2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2" customHeight="1" x14ac:dyDescent="0.2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2" customHeight="1" x14ac:dyDescent="0.2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2" customHeight="1" x14ac:dyDescent="0.2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2" customHeight="1" x14ac:dyDescent="0.2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2" customHeight="1" x14ac:dyDescent="0.2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2" customHeight="1" x14ac:dyDescent="0.2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2" customHeight="1" x14ac:dyDescent="0.2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2" customHeight="1" x14ac:dyDescent="0.2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2" customHeight="1" x14ac:dyDescent="0.2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2" customHeight="1" x14ac:dyDescent="0.2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2" customHeight="1" x14ac:dyDescent="0.2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2" customHeight="1" x14ac:dyDescent="0.2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2" customHeight="1" x14ac:dyDescent="0.2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2" customHeight="1" x14ac:dyDescent="0.2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2" customHeight="1" x14ac:dyDescent="0.2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2" customHeight="1" x14ac:dyDescent="0.2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2" customHeight="1" x14ac:dyDescent="0.2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2" customHeight="1" x14ac:dyDescent="0.2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2" customHeight="1" x14ac:dyDescent="0.2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2" customHeight="1" x14ac:dyDescent="0.2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2" customHeight="1" x14ac:dyDescent="0.2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2" customHeight="1" x14ac:dyDescent="0.2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2" customHeight="1" x14ac:dyDescent="0.2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2" customHeight="1" x14ac:dyDescent="0.2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2" customHeight="1" x14ac:dyDescent="0.2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2" customHeight="1" x14ac:dyDescent="0.2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2" customHeight="1" x14ac:dyDescent="0.2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2" customHeight="1" x14ac:dyDescent="0.2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2" customHeight="1" x14ac:dyDescent="0.2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2" customHeight="1" x14ac:dyDescent="0.2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2" customHeight="1" x14ac:dyDescent="0.2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2" customHeight="1" x14ac:dyDescent="0.2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2" customHeight="1" x14ac:dyDescent="0.2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2" customHeight="1" x14ac:dyDescent="0.2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2" customHeight="1" x14ac:dyDescent="0.2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2" customHeight="1" x14ac:dyDescent="0.2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2" customHeight="1" x14ac:dyDescent="0.2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2" customHeight="1" x14ac:dyDescent="0.2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2" customHeight="1" x14ac:dyDescent="0.2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2" customHeight="1" x14ac:dyDescent="0.2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2" customHeight="1" x14ac:dyDescent="0.2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2" customHeight="1" x14ac:dyDescent="0.2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2" customHeight="1" x14ac:dyDescent="0.2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2" customHeight="1" x14ac:dyDescent="0.2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2" customHeight="1" x14ac:dyDescent="0.2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2" customHeight="1" x14ac:dyDescent="0.2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2" customHeight="1" x14ac:dyDescent="0.2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2" customHeight="1" x14ac:dyDescent="0.2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2" customHeight="1" x14ac:dyDescent="0.2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2" customHeight="1" x14ac:dyDescent="0.2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2" customHeight="1" x14ac:dyDescent="0.2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2" customHeight="1" x14ac:dyDescent="0.2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2" customHeight="1" x14ac:dyDescent="0.2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2" customHeight="1" x14ac:dyDescent="0.2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2" customHeight="1" x14ac:dyDescent="0.2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2" customHeight="1" x14ac:dyDescent="0.2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2" customHeight="1" x14ac:dyDescent="0.2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2" customHeight="1" x14ac:dyDescent="0.2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2" customHeight="1" x14ac:dyDescent="0.2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2" customHeight="1" x14ac:dyDescent="0.2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2" customHeight="1" x14ac:dyDescent="0.2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2" customHeight="1" x14ac:dyDescent="0.2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2" customHeight="1" x14ac:dyDescent="0.2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2" customHeight="1" x14ac:dyDescent="0.2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2" customHeight="1" x14ac:dyDescent="0.2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2" customHeight="1" x14ac:dyDescent="0.2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2" customHeight="1" x14ac:dyDescent="0.2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2" customHeight="1" x14ac:dyDescent="0.2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2" customHeight="1" x14ac:dyDescent="0.2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2" customHeight="1" x14ac:dyDescent="0.2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2" customHeight="1" x14ac:dyDescent="0.2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2" customHeight="1" x14ac:dyDescent="0.2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2" customHeight="1" x14ac:dyDescent="0.2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2" customHeight="1" x14ac:dyDescent="0.2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2" customHeight="1" x14ac:dyDescent="0.2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2" customHeight="1" x14ac:dyDescent="0.2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2" customHeight="1" x14ac:dyDescent="0.2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2" customHeight="1" x14ac:dyDescent="0.2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2" customHeight="1" x14ac:dyDescent="0.2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2" customHeight="1" x14ac:dyDescent="0.2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2" customHeight="1" x14ac:dyDescent="0.2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2" customHeight="1" x14ac:dyDescent="0.2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2" customHeight="1" x14ac:dyDescent="0.2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2" customHeight="1" x14ac:dyDescent="0.2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2" customHeight="1" x14ac:dyDescent="0.2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2" customHeight="1" x14ac:dyDescent="0.2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2" customHeight="1" x14ac:dyDescent="0.2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2" customHeight="1" x14ac:dyDescent="0.2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2" customHeight="1" x14ac:dyDescent="0.2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2" customHeight="1" x14ac:dyDescent="0.2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2" customHeight="1" x14ac:dyDescent="0.2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2" customHeight="1" x14ac:dyDescent="0.2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2" customHeight="1" x14ac:dyDescent="0.2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2" customHeight="1" x14ac:dyDescent="0.2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2" customHeight="1" x14ac:dyDescent="0.2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2" customHeight="1" x14ac:dyDescent="0.2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2" customHeight="1" x14ac:dyDescent="0.2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2" customHeight="1" x14ac:dyDescent="0.2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2" customHeight="1" x14ac:dyDescent="0.2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2" customHeight="1" x14ac:dyDescent="0.2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2" customHeight="1" x14ac:dyDescent="0.2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2" customHeight="1" x14ac:dyDescent="0.2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2" customHeight="1" x14ac:dyDescent="0.2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2" customHeight="1" x14ac:dyDescent="0.2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2" customHeight="1" x14ac:dyDescent="0.2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2" customHeight="1" x14ac:dyDescent="0.2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2" customHeight="1" x14ac:dyDescent="0.2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2" customHeight="1" x14ac:dyDescent="0.2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2" customHeight="1" x14ac:dyDescent="0.2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2" customHeight="1" x14ac:dyDescent="0.2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2" customHeight="1" x14ac:dyDescent="0.2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2" customHeight="1" x14ac:dyDescent="0.2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2" customHeight="1" x14ac:dyDescent="0.2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2" customHeight="1" x14ac:dyDescent="0.2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2" customHeight="1" x14ac:dyDescent="0.2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2" customHeight="1" x14ac:dyDescent="0.2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2" customHeight="1" x14ac:dyDescent="0.2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2" customHeight="1" x14ac:dyDescent="0.2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2" customHeight="1" x14ac:dyDescent="0.2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2" customHeight="1" x14ac:dyDescent="0.2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2" customHeight="1" x14ac:dyDescent="0.2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2" customHeight="1" x14ac:dyDescent="0.2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2" customHeight="1" x14ac:dyDescent="0.2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2" customHeight="1" x14ac:dyDescent="0.2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2" customHeight="1" x14ac:dyDescent="0.2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2" customHeight="1" x14ac:dyDescent="0.2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2" customHeight="1" x14ac:dyDescent="0.2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2" customHeight="1" x14ac:dyDescent="0.2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2" customHeight="1" x14ac:dyDescent="0.2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2" customHeight="1" x14ac:dyDescent="0.2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2" customHeight="1" x14ac:dyDescent="0.2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2" customHeight="1" x14ac:dyDescent="0.2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2" customHeight="1" x14ac:dyDescent="0.2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2" customHeight="1" x14ac:dyDescent="0.2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2" customHeight="1" x14ac:dyDescent="0.2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2" customHeight="1" x14ac:dyDescent="0.2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2" customHeight="1" x14ac:dyDescent="0.2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2" customHeight="1" x14ac:dyDescent="0.2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2" customHeight="1" x14ac:dyDescent="0.2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2" customHeight="1" x14ac:dyDescent="0.2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2" customHeight="1" x14ac:dyDescent="0.2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2" customHeight="1" x14ac:dyDescent="0.2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2" customHeight="1" x14ac:dyDescent="0.2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2" customHeight="1" x14ac:dyDescent="0.2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2" customHeight="1" x14ac:dyDescent="0.2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2" customHeight="1" x14ac:dyDescent="0.2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2" customHeight="1" x14ac:dyDescent="0.2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2" customHeight="1" x14ac:dyDescent="0.2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2" customHeight="1" x14ac:dyDescent="0.2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2" customHeight="1" x14ac:dyDescent="0.2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2" customHeight="1" x14ac:dyDescent="0.2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2" customHeight="1" x14ac:dyDescent="0.2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2" customHeight="1" x14ac:dyDescent="0.2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2" customHeight="1" x14ac:dyDescent="0.2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2" customHeight="1" x14ac:dyDescent="0.2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2" customHeight="1" x14ac:dyDescent="0.2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2" customHeight="1" x14ac:dyDescent="0.2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2" customHeight="1" x14ac:dyDescent="0.2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2" customHeight="1" x14ac:dyDescent="0.2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2" customHeight="1" x14ac:dyDescent="0.2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2" customHeight="1" x14ac:dyDescent="0.2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2" customHeight="1" x14ac:dyDescent="0.2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2" customHeight="1" x14ac:dyDescent="0.2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2" customHeight="1" x14ac:dyDescent="0.2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2" customHeight="1" x14ac:dyDescent="0.2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2" customHeight="1" x14ac:dyDescent="0.2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2" customHeight="1" x14ac:dyDescent="0.2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2" customHeight="1" x14ac:dyDescent="0.2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2" customHeight="1" x14ac:dyDescent="0.2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2" customHeight="1" x14ac:dyDescent="0.2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2" customHeight="1" x14ac:dyDescent="0.2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2" customHeight="1" x14ac:dyDescent="0.2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2" customHeight="1" x14ac:dyDescent="0.2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2" customHeight="1" x14ac:dyDescent="0.2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2" customHeight="1" x14ac:dyDescent="0.2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2" customHeight="1" x14ac:dyDescent="0.2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2" customHeight="1" x14ac:dyDescent="0.2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2" customHeight="1" x14ac:dyDescent="0.2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2" customHeight="1" x14ac:dyDescent="0.2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2" customHeight="1" x14ac:dyDescent="0.2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2" customHeight="1" x14ac:dyDescent="0.2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2" customHeight="1" x14ac:dyDescent="0.2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2" customHeight="1" x14ac:dyDescent="0.2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2" customHeight="1" x14ac:dyDescent="0.2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2" customHeight="1" x14ac:dyDescent="0.2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2" customHeight="1" x14ac:dyDescent="0.2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2" customHeight="1" x14ac:dyDescent="0.2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2" customHeight="1" x14ac:dyDescent="0.2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2" customHeight="1" x14ac:dyDescent="0.2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2" customHeight="1" x14ac:dyDescent="0.2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2" customHeight="1" x14ac:dyDescent="0.2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2" customHeight="1" x14ac:dyDescent="0.2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2" customHeight="1" x14ac:dyDescent="0.2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2" customHeight="1" x14ac:dyDescent="0.2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2" customHeight="1" x14ac:dyDescent="0.2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2" customHeight="1" x14ac:dyDescent="0.2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2" customHeight="1" x14ac:dyDescent="0.2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2" customHeight="1" x14ac:dyDescent="0.2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2" customHeight="1" x14ac:dyDescent="0.2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2" customHeight="1" x14ac:dyDescent="0.2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2" customHeight="1" x14ac:dyDescent="0.2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2" customHeight="1" x14ac:dyDescent="0.2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2" customHeight="1" x14ac:dyDescent="0.2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2" customHeight="1" x14ac:dyDescent="0.2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2" customHeight="1" x14ac:dyDescent="0.2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2" customHeight="1" x14ac:dyDescent="0.2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2" customHeight="1" x14ac:dyDescent="0.2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2" customHeight="1" x14ac:dyDescent="0.2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2" customHeight="1" x14ac:dyDescent="0.2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2" customHeight="1" x14ac:dyDescent="0.2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2" customHeight="1" x14ac:dyDescent="0.2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2" customHeight="1" x14ac:dyDescent="0.2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2" customHeight="1" x14ac:dyDescent="0.2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2" customHeight="1" x14ac:dyDescent="0.2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2" customHeight="1" x14ac:dyDescent="0.2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2" customHeight="1" x14ac:dyDescent="0.2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2" customHeight="1" x14ac:dyDescent="0.2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2" customHeight="1" x14ac:dyDescent="0.2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2" customHeight="1" x14ac:dyDescent="0.2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2" customHeight="1" x14ac:dyDescent="0.2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2" customHeight="1" x14ac:dyDescent="0.2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2" customHeight="1" x14ac:dyDescent="0.2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2" customHeight="1" x14ac:dyDescent="0.2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2" customHeight="1" x14ac:dyDescent="0.2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2" customHeight="1" x14ac:dyDescent="0.2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2" customHeight="1" x14ac:dyDescent="0.2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2" customHeight="1" x14ac:dyDescent="0.2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2" customHeight="1" x14ac:dyDescent="0.2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2" customHeight="1" x14ac:dyDescent="0.2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2" customHeight="1" x14ac:dyDescent="0.2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2" customHeight="1" x14ac:dyDescent="0.2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2" customHeight="1" x14ac:dyDescent="0.2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2" customHeight="1" x14ac:dyDescent="0.2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2" customHeight="1" x14ac:dyDescent="0.2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2" customHeight="1" x14ac:dyDescent="0.2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2" customHeight="1" x14ac:dyDescent="0.2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2" customHeight="1" x14ac:dyDescent="0.2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2" customHeight="1" x14ac:dyDescent="0.2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2" customHeight="1" x14ac:dyDescent="0.2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2" customHeight="1" x14ac:dyDescent="0.2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2" customHeight="1" x14ac:dyDescent="0.2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2" customHeight="1" x14ac:dyDescent="0.2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2" customHeight="1" x14ac:dyDescent="0.2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2" customHeight="1" x14ac:dyDescent="0.2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2" customHeight="1" x14ac:dyDescent="0.2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2" customHeight="1" x14ac:dyDescent="0.2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2" customHeight="1" x14ac:dyDescent="0.2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2" customHeight="1" x14ac:dyDescent="0.2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2" customHeight="1" x14ac:dyDescent="0.2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2" customHeight="1" x14ac:dyDescent="0.2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2" customHeight="1" x14ac:dyDescent="0.2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2" customHeight="1" x14ac:dyDescent="0.2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2" customHeight="1" x14ac:dyDescent="0.2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2" customHeight="1" x14ac:dyDescent="0.2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2" customHeight="1" x14ac:dyDescent="0.2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2" customHeight="1" x14ac:dyDescent="0.2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2" customHeight="1" x14ac:dyDescent="0.2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2" customHeight="1" x14ac:dyDescent="0.2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2" customHeight="1" x14ac:dyDescent="0.2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2" customHeight="1" x14ac:dyDescent="0.2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2" customHeight="1" x14ac:dyDescent="0.2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2" customHeight="1" x14ac:dyDescent="0.2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2" customHeight="1" x14ac:dyDescent="0.2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2" customHeight="1" x14ac:dyDescent="0.2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2" customHeight="1" x14ac:dyDescent="0.2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2" customHeight="1" x14ac:dyDescent="0.2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2" customHeight="1" x14ac:dyDescent="0.2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2" customHeight="1" x14ac:dyDescent="0.2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2" customHeight="1" x14ac:dyDescent="0.2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2" customHeight="1" x14ac:dyDescent="0.2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2" customHeight="1" x14ac:dyDescent="0.2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2" customHeight="1" x14ac:dyDescent="0.2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2" customHeight="1" x14ac:dyDescent="0.2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2" customHeight="1" x14ac:dyDescent="0.2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2" customHeight="1" x14ac:dyDescent="0.2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2" customHeight="1" x14ac:dyDescent="0.2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2" customHeight="1" x14ac:dyDescent="0.2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2" customHeight="1" x14ac:dyDescent="0.2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2" customHeight="1" x14ac:dyDescent="0.2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2" customHeight="1" x14ac:dyDescent="0.2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2" customHeight="1" x14ac:dyDescent="0.2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2" customHeight="1" x14ac:dyDescent="0.2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2" customHeight="1" x14ac:dyDescent="0.2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2" customHeight="1" x14ac:dyDescent="0.2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2" customHeight="1" x14ac:dyDescent="0.2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2" customHeight="1" x14ac:dyDescent="0.2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2" customHeight="1" x14ac:dyDescent="0.2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2" customHeight="1" x14ac:dyDescent="0.2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2" customHeight="1" x14ac:dyDescent="0.2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2" customHeight="1" x14ac:dyDescent="0.2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2" customHeight="1" x14ac:dyDescent="0.2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2" customHeight="1" x14ac:dyDescent="0.2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2" customHeight="1" x14ac:dyDescent="0.2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2" customHeight="1" x14ac:dyDescent="0.2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2" customHeight="1" x14ac:dyDescent="0.2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2" customHeight="1" x14ac:dyDescent="0.2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2" customHeight="1" x14ac:dyDescent="0.2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2" customHeight="1" x14ac:dyDescent="0.2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2" customHeight="1" x14ac:dyDescent="0.2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2" customHeight="1" x14ac:dyDescent="0.2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2" customHeight="1" x14ac:dyDescent="0.2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2" customHeight="1" x14ac:dyDescent="0.2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2" customHeight="1" x14ac:dyDescent="0.2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2" customHeight="1" x14ac:dyDescent="0.2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2" customHeight="1" x14ac:dyDescent="0.2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2" customHeight="1" x14ac:dyDescent="0.2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2" customHeight="1" x14ac:dyDescent="0.2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2" customHeight="1" x14ac:dyDescent="0.2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2" customHeight="1" x14ac:dyDescent="0.2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2" customHeight="1" x14ac:dyDescent="0.2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2" customHeight="1" x14ac:dyDescent="0.2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2" customHeight="1" x14ac:dyDescent="0.2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2" customHeight="1" x14ac:dyDescent="0.2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2" customHeight="1" x14ac:dyDescent="0.2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2" customHeight="1" x14ac:dyDescent="0.2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2" customHeight="1" x14ac:dyDescent="0.2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2" customHeight="1" x14ac:dyDescent="0.2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2" customHeight="1" x14ac:dyDescent="0.2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2" customHeight="1" x14ac:dyDescent="0.2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2" customHeight="1" x14ac:dyDescent="0.2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2" customHeight="1" x14ac:dyDescent="0.2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2" customHeight="1" x14ac:dyDescent="0.2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2" customHeight="1" x14ac:dyDescent="0.2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2" customHeight="1" x14ac:dyDescent="0.2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2" customHeight="1" x14ac:dyDescent="0.2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2" customHeight="1" x14ac:dyDescent="0.2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2" customHeight="1" x14ac:dyDescent="0.2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2" customHeight="1" x14ac:dyDescent="0.2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2" customHeight="1" x14ac:dyDescent="0.2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2" customHeight="1" x14ac:dyDescent="0.2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2" customHeight="1" x14ac:dyDescent="0.2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2" customHeight="1" x14ac:dyDescent="0.2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2" customHeight="1" x14ac:dyDescent="0.2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2" customHeight="1" x14ac:dyDescent="0.2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2" customHeight="1" x14ac:dyDescent="0.2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2" customHeight="1" x14ac:dyDescent="0.2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2" customHeight="1" x14ac:dyDescent="0.2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2" customHeight="1" x14ac:dyDescent="0.2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2" customHeight="1" x14ac:dyDescent="0.2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2" customHeight="1" x14ac:dyDescent="0.2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2" customHeight="1" x14ac:dyDescent="0.2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2" customHeight="1" x14ac:dyDescent="0.2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2" customHeight="1" x14ac:dyDescent="0.2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2" customHeight="1" x14ac:dyDescent="0.2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2" customHeight="1" x14ac:dyDescent="0.2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2" customHeight="1" x14ac:dyDescent="0.2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2" customHeight="1" x14ac:dyDescent="0.2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2" customHeight="1" x14ac:dyDescent="0.2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2" customHeight="1" x14ac:dyDescent="0.2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2" customHeight="1" x14ac:dyDescent="0.2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2" customHeight="1" x14ac:dyDescent="0.2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2" customHeight="1" x14ac:dyDescent="0.2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2" customHeight="1" x14ac:dyDescent="0.2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2" customHeight="1" x14ac:dyDescent="0.2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2" customHeight="1" x14ac:dyDescent="0.2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2" customHeight="1" x14ac:dyDescent="0.2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2" customHeight="1" x14ac:dyDescent="0.2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2" customHeight="1" x14ac:dyDescent="0.2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2" customHeight="1" x14ac:dyDescent="0.2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2" customHeight="1" x14ac:dyDescent="0.2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2" customHeight="1" x14ac:dyDescent="0.2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2" customHeight="1" x14ac:dyDescent="0.2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2" customHeight="1" x14ac:dyDescent="0.2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2" customHeight="1" x14ac:dyDescent="0.2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2" customHeight="1" x14ac:dyDescent="0.2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2" customHeight="1" x14ac:dyDescent="0.2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2" customHeight="1" x14ac:dyDescent="0.2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2" customHeight="1" x14ac:dyDescent="0.2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2" customHeight="1" x14ac:dyDescent="0.2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2" customHeight="1" x14ac:dyDescent="0.2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2" customHeight="1" x14ac:dyDescent="0.2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2" customHeight="1" x14ac:dyDescent="0.2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2" customHeight="1" x14ac:dyDescent="0.2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2" customHeight="1" x14ac:dyDescent="0.2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2" customHeight="1" x14ac:dyDescent="0.2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2" customHeight="1" x14ac:dyDescent="0.2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2" customHeight="1" x14ac:dyDescent="0.2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2" customHeight="1" x14ac:dyDescent="0.2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2" customHeight="1" x14ac:dyDescent="0.2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2" customHeight="1" x14ac:dyDescent="0.2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2" customHeight="1" x14ac:dyDescent="0.2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2" customHeight="1" x14ac:dyDescent="0.2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2" customHeight="1" x14ac:dyDescent="0.2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2" customHeight="1" x14ac:dyDescent="0.2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2" customHeight="1" x14ac:dyDescent="0.2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2" customHeight="1" x14ac:dyDescent="0.2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2" customHeight="1" x14ac:dyDescent="0.2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2" customHeight="1" x14ac:dyDescent="0.2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2" customHeight="1" x14ac:dyDescent="0.2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2" customHeight="1" x14ac:dyDescent="0.2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2" customHeight="1" x14ac:dyDescent="0.2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2" customHeight="1" x14ac:dyDescent="0.2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2" customHeight="1" x14ac:dyDescent="0.2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2" customHeight="1" x14ac:dyDescent="0.2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2" customHeight="1" x14ac:dyDescent="0.2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2" customHeight="1" x14ac:dyDescent="0.2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2" customHeight="1" x14ac:dyDescent="0.2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2" customHeight="1" x14ac:dyDescent="0.2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2" customHeight="1" x14ac:dyDescent="0.2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2" customHeight="1" x14ac:dyDescent="0.2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2" customHeight="1" x14ac:dyDescent="0.2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2" customHeight="1" x14ac:dyDescent="0.2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2" customHeight="1" x14ac:dyDescent="0.2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2" customHeight="1" x14ac:dyDescent="0.2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2" customHeight="1" x14ac:dyDescent="0.2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2" customHeight="1" x14ac:dyDescent="0.2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2" customHeight="1" x14ac:dyDescent="0.2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2" customHeight="1" x14ac:dyDescent="0.2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2" customHeight="1" x14ac:dyDescent="0.2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2" customHeight="1" x14ac:dyDescent="0.2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2" customHeight="1" x14ac:dyDescent="0.2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2" customHeight="1" x14ac:dyDescent="0.2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2" customHeight="1" x14ac:dyDescent="0.2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2" customHeight="1" x14ac:dyDescent="0.2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2" customHeight="1" x14ac:dyDescent="0.2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2" customHeight="1" x14ac:dyDescent="0.2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2" customHeight="1" x14ac:dyDescent="0.2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2" customHeight="1" x14ac:dyDescent="0.2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2" customHeight="1" x14ac:dyDescent="0.2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2" customHeight="1" x14ac:dyDescent="0.2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2" customHeight="1" x14ac:dyDescent="0.2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2" customHeight="1" x14ac:dyDescent="0.2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2" customHeight="1" x14ac:dyDescent="0.2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2" customHeight="1" x14ac:dyDescent="0.2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2" customHeight="1" x14ac:dyDescent="0.2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2" customHeight="1" x14ac:dyDescent="0.2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2" customHeight="1" x14ac:dyDescent="0.2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2" customHeight="1" x14ac:dyDescent="0.2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2" customHeight="1" x14ac:dyDescent="0.2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2" customHeight="1" x14ac:dyDescent="0.2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2" customHeight="1" x14ac:dyDescent="0.2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2" customHeight="1" x14ac:dyDescent="0.2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2" customHeight="1" x14ac:dyDescent="0.2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2" customHeight="1" x14ac:dyDescent="0.2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2" customHeight="1" x14ac:dyDescent="0.2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2" customHeight="1" x14ac:dyDescent="0.2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2" customHeight="1" x14ac:dyDescent="0.2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2" customHeight="1" x14ac:dyDescent="0.2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2" customHeight="1" x14ac:dyDescent="0.2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2" customHeight="1" x14ac:dyDescent="0.2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2" customHeight="1" x14ac:dyDescent="0.2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2" customHeight="1" x14ac:dyDescent="0.2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2" customHeight="1" x14ac:dyDescent="0.2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2" customHeight="1" x14ac:dyDescent="0.2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2" customHeight="1" x14ac:dyDescent="0.2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2" customHeight="1" x14ac:dyDescent="0.2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2" customHeight="1" x14ac:dyDescent="0.2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2" customHeight="1" x14ac:dyDescent="0.2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2" customHeight="1" x14ac:dyDescent="0.2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2" customHeight="1" x14ac:dyDescent="0.2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2" customHeight="1" x14ac:dyDescent="0.2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2" customHeight="1" x14ac:dyDescent="0.2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2" customHeight="1" x14ac:dyDescent="0.2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2" customHeight="1" x14ac:dyDescent="0.2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2" customHeight="1" x14ac:dyDescent="0.2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2" customHeight="1" x14ac:dyDescent="0.2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2" customHeight="1" x14ac:dyDescent="0.2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2" customHeight="1" x14ac:dyDescent="0.2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2" customHeight="1" x14ac:dyDescent="0.2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2" customHeight="1" x14ac:dyDescent="0.2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2" customHeight="1" x14ac:dyDescent="0.2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2" customHeight="1" x14ac:dyDescent="0.2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2" customHeight="1" x14ac:dyDescent="0.2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2" customHeight="1" x14ac:dyDescent="0.2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2" customHeight="1" x14ac:dyDescent="0.2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2" customHeight="1" x14ac:dyDescent="0.2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2" customHeight="1" x14ac:dyDescent="0.2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2" customHeight="1" x14ac:dyDescent="0.2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2" customHeight="1" x14ac:dyDescent="0.2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2" customHeight="1" x14ac:dyDescent="0.2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2" customHeight="1" x14ac:dyDescent="0.2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2" customHeight="1" x14ac:dyDescent="0.2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2" customHeight="1" x14ac:dyDescent="0.2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2" customHeight="1" x14ac:dyDescent="0.2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2" customHeight="1" x14ac:dyDescent="0.2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2" customHeight="1" x14ac:dyDescent="0.2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2" customHeight="1" x14ac:dyDescent="0.2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2" customHeight="1" x14ac:dyDescent="0.2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2" customHeight="1" x14ac:dyDescent="0.2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2" customHeight="1" x14ac:dyDescent="0.2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2" customHeight="1" x14ac:dyDescent="0.2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2" customHeight="1" x14ac:dyDescent="0.2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2" customHeight="1" x14ac:dyDescent="0.2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2" customHeight="1" x14ac:dyDescent="0.2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2" customHeight="1" x14ac:dyDescent="0.2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2" customHeight="1" x14ac:dyDescent="0.2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2" customHeight="1" x14ac:dyDescent="0.2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2" customHeight="1" x14ac:dyDescent="0.2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2" customHeight="1" x14ac:dyDescent="0.2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2" customHeight="1" x14ac:dyDescent="0.2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2" customHeight="1" x14ac:dyDescent="0.2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2" customHeight="1" x14ac:dyDescent="0.2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2" customHeight="1" x14ac:dyDescent="0.2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2" customHeight="1" x14ac:dyDescent="0.2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2" customHeight="1" x14ac:dyDescent="0.2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2" customHeight="1" x14ac:dyDescent="0.2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2" customHeight="1" x14ac:dyDescent="0.2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2" customHeight="1" x14ac:dyDescent="0.2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2" customHeight="1" x14ac:dyDescent="0.2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2" customHeight="1" x14ac:dyDescent="0.2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2" customHeight="1" x14ac:dyDescent="0.2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2" customHeight="1" x14ac:dyDescent="0.2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2" customHeight="1" x14ac:dyDescent="0.2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2" customHeight="1" x14ac:dyDescent="0.2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2" customHeight="1" x14ac:dyDescent="0.2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2" customHeight="1" x14ac:dyDescent="0.2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2" customHeight="1" x14ac:dyDescent="0.2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2" customHeight="1" x14ac:dyDescent="0.2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2" customHeight="1" x14ac:dyDescent="0.2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2" customHeight="1" x14ac:dyDescent="0.2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2" customHeight="1" x14ac:dyDescent="0.2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2" customHeight="1" x14ac:dyDescent="0.2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2" customHeight="1" x14ac:dyDescent="0.2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2" customHeight="1" x14ac:dyDescent="0.2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2" customHeight="1" x14ac:dyDescent="0.2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2" customHeight="1" x14ac:dyDescent="0.2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2" customHeight="1" x14ac:dyDescent="0.2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2" customHeight="1" x14ac:dyDescent="0.2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2" customHeight="1" x14ac:dyDescent="0.2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2" customHeight="1" x14ac:dyDescent="0.2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2" customHeight="1" x14ac:dyDescent="0.2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2" customHeight="1" x14ac:dyDescent="0.2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2" customHeight="1" x14ac:dyDescent="0.2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2" customHeight="1" x14ac:dyDescent="0.2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2" customHeight="1" x14ac:dyDescent="0.2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2" customHeight="1" x14ac:dyDescent="0.2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2" customHeight="1" x14ac:dyDescent="0.2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2" customHeight="1" x14ac:dyDescent="0.2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2" customHeight="1" x14ac:dyDescent="0.2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2" customHeight="1" x14ac:dyDescent="0.2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2" customHeight="1" x14ac:dyDescent="0.2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2" customHeight="1" x14ac:dyDescent="0.2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2" customHeight="1" x14ac:dyDescent="0.2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2" customHeight="1" x14ac:dyDescent="0.2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2" customHeight="1" x14ac:dyDescent="0.2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2" customHeight="1" x14ac:dyDescent="0.2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2" customHeight="1" x14ac:dyDescent="0.2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2" customHeight="1" x14ac:dyDescent="0.2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2" customHeight="1" x14ac:dyDescent="0.2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2" customHeight="1" x14ac:dyDescent="0.2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2" customHeight="1" x14ac:dyDescent="0.2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2" customHeight="1" x14ac:dyDescent="0.2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2" customHeight="1" x14ac:dyDescent="0.2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2" customHeight="1" x14ac:dyDescent="0.2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2" customHeight="1" x14ac:dyDescent="0.2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2" customHeight="1" x14ac:dyDescent="0.2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2" customHeight="1" x14ac:dyDescent="0.2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2" customHeight="1" x14ac:dyDescent="0.2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2" customHeight="1" x14ac:dyDescent="0.2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2" customHeight="1" x14ac:dyDescent="0.2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2" customHeight="1" x14ac:dyDescent="0.2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2" customHeight="1" x14ac:dyDescent="0.2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2" customHeight="1" x14ac:dyDescent="0.2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2" customHeight="1" x14ac:dyDescent="0.2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2" customHeight="1" x14ac:dyDescent="0.2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2" customHeight="1" x14ac:dyDescent="0.2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2" customHeight="1" x14ac:dyDescent="0.2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2" customHeight="1" x14ac:dyDescent="0.2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2" customHeight="1" x14ac:dyDescent="0.2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2" customHeight="1" x14ac:dyDescent="0.2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2" customHeight="1" x14ac:dyDescent="0.2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2" customHeight="1" x14ac:dyDescent="0.2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2" customHeight="1" x14ac:dyDescent="0.2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2" customHeight="1" x14ac:dyDescent="0.2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2" customHeight="1" x14ac:dyDescent="0.2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2" customHeight="1" x14ac:dyDescent="0.2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2" customHeight="1" x14ac:dyDescent="0.2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2" customHeight="1" x14ac:dyDescent="0.2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2" customHeight="1" x14ac:dyDescent="0.2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2" customHeight="1" x14ac:dyDescent="0.2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2" customHeight="1" x14ac:dyDescent="0.2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2" customHeight="1" x14ac:dyDescent="0.2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2" customHeight="1" x14ac:dyDescent="0.2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2" customHeight="1" x14ac:dyDescent="0.2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2" customHeight="1" x14ac:dyDescent="0.2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2" customHeight="1" x14ac:dyDescent="0.2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2" customHeight="1" x14ac:dyDescent="0.2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2" customHeight="1" x14ac:dyDescent="0.2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2" customHeight="1" x14ac:dyDescent="0.2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2" customHeight="1" x14ac:dyDescent="0.2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2" customHeight="1" x14ac:dyDescent="0.2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2" customHeight="1" x14ac:dyDescent="0.2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2" customHeight="1" x14ac:dyDescent="0.2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2" customHeight="1" x14ac:dyDescent="0.2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2" customHeight="1" x14ac:dyDescent="0.2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2" customHeight="1" x14ac:dyDescent="0.2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2" customHeight="1" x14ac:dyDescent="0.2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2" customHeight="1" x14ac:dyDescent="0.2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2" customHeight="1" x14ac:dyDescent="0.2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2" customHeight="1" x14ac:dyDescent="0.2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2" customHeight="1" x14ac:dyDescent="0.2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2" customHeight="1" x14ac:dyDescent="0.2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2" customHeight="1" x14ac:dyDescent="0.2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2" customHeight="1" x14ac:dyDescent="0.2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2" customHeight="1" x14ac:dyDescent="0.2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2" customHeight="1" x14ac:dyDescent="0.2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2" customHeight="1" x14ac:dyDescent="0.2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2" customHeight="1" x14ac:dyDescent="0.2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2" customHeight="1" x14ac:dyDescent="0.2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2" customHeight="1" x14ac:dyDescent="0.2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2" customHeight="1" x14ac:dyDescent="0.2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2" customHeight="1" x14ac:dyDescent="0.2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2" customHeight="1" x14ac:dyDescent="0.2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2" customHeight="1" x14ac:dyDescent="0.2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2" customHeight="1" x14ac:dyDescent="0.2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2" customHeight="1" x14ac:dyDescent="0.2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2" customHeight="1" x14ac:dyDescent="0.2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2" customHeight="1" x14ac:dyDescent="0.2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2" customHeight="1" x14ac:dyDescent="0.2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2" customHeight="1" x14ac:dyDescent="0.2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2" customHeight="1" x14ac:dyDescent="0.2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2" customHeight="1" x14ac:dyDescent="0.2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2" customHeight="1" x14ac:dyDescent="0.2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2" customHeight="1" x14ac:dyDescent="0.2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2" customHeight="1" x14ac:dyDescent="0.2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2" customHeight="1" x14ac:dyDescent="0.2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2" customHeight="1" x14ac:dyDescent="0.2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2" customHeight="1" x14ac:dyDescent="0.2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2" customHeight="1" x14ac:dyDescent="0.2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2" customHeight="1" x14ac:dyDescent="0.2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2" customHeight="1" x14ac:dyDescent="0.2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2" customHeight="1" x14ac:dyDescent="0.2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2" customHeight="1" x14ac:dyDescent="0.2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2" customHeight="1" x14ac:dyDescent="0.2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2" customHeight="1" x14ac:dyDescent="0.2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2" customHeight="1" x14ac:dyDescent="0.2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2" customHeight="1" x14ac:dyDescent="0.2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2" customHeight="1" x14ac:dyDescent="0.2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2" customHeight="1" x14ac:dyDescent="0.2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2" customHeight="1" x14ac:dyDescent="0.2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2" customHeight="1" x14ac:dyDescent="0.2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2" customHeight="1" x14ac:dyDescent="0.2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2" customHeight="1" x14ac:dyDescent="0.2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2" customHeight="1" x14ac:dyDescent="0.2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2" customHeight="1" x14ac:dyDescent="0.2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2" customHeight="1" x14ac:dyDescent="0.2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2" customHeight="1" x14ac:dyDescent="0.2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2" customHeight="1" x14ac:dyDescent="0.2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2" customHeight="1" x14ac:dyDescent="0.2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2" customHeight="1" x14ac:dyDescent="0.2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2" customHeight="1" x14ac:dyDescent="0.2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2" customHeight="1" x14ac:dyDescent="0.2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2" customHeight="1" x14ac:dyDescent="0.2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2" customHeight="1" x14ac:dyDescent="0.2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2" customHeight="1" x14ac:dyDescent="0.2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2" customHeight="1" x14ac:dyDescent="0.2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2" customHeight="1" x14ac:dyDescent="0.2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2" customHeight="1" x14ac:dyDescent="0.2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2" customHeight="1" x14ac:dyDescent="0.2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2" customHeight="1" x14ac:dyDescent="0.2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2" customHeight="1" x14ac:dyDescent="0.2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2" customHeight="1" x14ac:dyDescent="0.2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2" customHeight="1" x14ac:dyDescent="0.2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2" customHeight="1" x14ac:dyDescent="0.2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2" customHeight="1" x14ac:dyDescent="0.2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2" customHeight="1" x14ac:dyDescent="0.2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2" customHeight="1" x14ac:dyDescent="0.2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2" customHeight="1" x14ac:dyDescent="0.2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2" customHeight="1" x14ac:dyDescent="0.2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2" customHeight="1" x14ac:dyDescent="0.2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2" customHeight="1" x14ac:dyDescent="0.2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mergeCells count="3">
    <mergeCell ref="E6:G6"/>
    <mergeCell ref="I6:L6"/>
    <mergeCell ref="B7:C7"/>
  </mergeCells>
  <printOptions horizontalCentered="1" verticalCentered="1"/>
  <pageMargins left="0.39370078740157483" right="0.39370078740157483" top="0.39370078740157483" bottom="0.39370078740157483" header="0" footer="0"/>
  <pageSetup scale="90" orientation="landscape"/>
  <headerFooter>
    <oddHeader>&amp;C</oddHeader>
    <oddFooter>&amp;C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workbookViewId="0"/>
  </sheetViews>
  <sheetFormatPr baseColWidth="10" defaultColWidth="12.5703125" defaultRowHeight="15" customHeight="1" x14ac:dyDescent="0.2"/>
  <cols>
    <col min="1" max="1" width="11.42578125" customWidth="1"/>
    <col min="2" max="2" width="13.7109375" customWidth="1"/>
    <col min="3" max="3" width="10.85546875" customWidth="1"/>
    <col min="4" max="4" width="1.7109375" customWidth="1"/>
    <col min="5" max="5" width="12.42578125" customWidth="1"/>
    <col min="6" max="6" width="12" customWidth="1"/>
    <col min="7" max="7" width="12.7109375" customWidth="1"/>
    <col min="8" max="8" width="1.7109375" customWidth="1"/>
    <col min="9" max="9" width="12.7109375" customWidth="1"/>
    <col min="10" max="10" width="11.140625" customWidth="1"/>
    <col min="11" max="11" width="12.28515625" customWidth="1"/>
    <col min="12" max="12" width="12.7109375" customWidth="1"/>
    <col min="13" max="13" width="2.7109375" customWidth="1"/>
    <col min="14" max="14" width="11.42578125" customWidth="1"/>
    <col min="15" max="26" width="10.5703125" customWidth="1"/>
  </cols>
  <sheetData>
    <row r="1" spans="1:26" ht="12.75" customHeight="1" x14ac:dyDescent="0.2">
      <c r="A1" s="16" t="str">
        <f>+'7. INVERSIONES'!B1</f>
        <v>INDUSTRIAS EL MEJOR ESTILO S.A.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2.75" customHeight="1" x14ac:dyDescent="0.2">
      <c r="A2" s="16" t="str">
        <f>+'7. INVERSIONES'!B2</f>
        <v>NIT 860.378.961 - 5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.75" customHeight="1" x14ac:dyDescent="0.2">
      <c r="A3" s="16" t="str">
        <f>+'7. INVERSIONES'!B3</f>
        <v>DECLARACION DE RENTA AÑO GRAVABLE 2021</v>
      </c>
      <c r="B3" s="18"/>
      <c r="C3" s="18"/>
      <c r="D3" s="18"/>
      <c r="E3" s="18"/>
      <c r="F3" s="18"/>
      <c r="G3" s="18"/>
      <c r="H3" s="18"/>
      <c r="I3" s="18"/>
      <c r="J3" s="18"/>
      <c r="K3" s="17" t="s">
        <v>338</v>
      </c>
      <c r="L3" s="18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2.75" customHeight="1" x14ac:dyDescent="0.2">
      <c r="A4" s="16" t="s">
        <v>14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9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2.75" customHeight="1" x14ac:dyDescent="0.2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2.75" customHeight="1" x14ac:dyDescent="0.2">
      <c r="A6" s="234"/>
      <c r="B6" s="235"/>
      <c r="C6" s="236"/>
      <c r="D6" s="214"/>
      <c r="E6" s="574" t="s">
        <v>339</v>
      </c>
      <c r="F6" s="575"/>
      <c r="G6" s="576"/>
      <c r="H6" s="18"/>
      <c r="I6" s="577" t="s">
        <v>340</v>
      </c>
      <c r="J6" s="575"/>
      <c r="K6" s="575"/>
      <c r="L6" s="576"/>
      <c r="M6" s="19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2.75" customHeight="1" x14ac:dyDescent="0.2">
      <c r="A7" s="578" t="s">
        <v>341</v>
      </c>
      <c r="B7" s="580"/>
      <c r="C7" s="237" t="s">
        <v>342</v>
      </c>
      <c r="D7" s="214"/>
      <c r="E7" s="238" t="s">
        <v>343</v>
      </c>
      <c r="F7" s="239" t="s">
        <v>344</v>
      </c>
      <c r="G7" s="238" t="s">
        <v>343</v>
      </c>
      <c r="H7" s="18"/>
      <c r="I7" s="240" t="s">
        <v>343</v>
      </c>
      <c r="J7" s="241" t="s">
        <v>307</v>
      </c>
      <c r="K7" s="240" t="s">
        <v>344</v>
      </c>
      <c r="L7" s="240" t="s">
        <v>343</v>
      </c>
      <c r="M7" s="19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2.75" customHeight="1" x14ac:dyDescent="0.2">
      <c r="A8" s="202"/>
      <c r="B8" s="203"/>
      <c r="C8" s="242" t="s">
        <v>345</v>
      </c>
      <c r="D8" s="214"/>
      <c r="E8" s="243" t="str">
        <f>+'7. INVERSIONES'!E8</f>
        <v xml:space="preserve"> 31-12-20</v>
      </c>
      <c r="F8" s="206" t="s">
        <v>346</v>
      </c>
      <c r="G8" s="243" t="str">
        <f>+'7. INVERSIONES'!G8</f>
        <v xml:space="preserve"> 31-12-21</v>
      </c>
      <c r="H8" s="18"/>
      <c r="I8" s="209" t="str">
        <f>+'8. PPyE'!E8</f>
        <v xml:space="preserve"> 31-12-20</v>
      </c>
      <c r="J8" s="208">
        <f>+'7. INVERSIONES'!J8</f>
        <v>1.9699999999999999E-2</v>
      </c>
      <c r="K8" s="209" t="s">
        <v>346</v>
      </c>
      <c r="L8" s="244" t="str">
        <f>+'8. PPyE'!G8</f>
        <v xml:space="preserve"> 31-12-21</v>
      </c>
      <c r="M8" s="19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2.75" customHeight="1" x14ac:dyDescent="0.2">
      <c r="A9" s="210"/>
      <c r="B9" s="18"/>
      <c r="C9" s="212"/>
      <c r="D9" s="18"/>
      <c r="E9" s="212"/>
      <c r="F9" s="212"/>
      <c r="G9" s="213"/>
      <c r="H9" s="18"/>
      <c r="I9" s="212"/>
      <c r="J9" s="44"/>
      <c r="K9" s="212"/>
      <c r="L9" s="213"/>
      <c r="M9" s="19"/>
      <c r="N9" s="35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2.75" customHeight="1" x14ac:dyDescent="0.2">
      <c r="A10" s="215" t="s">
        <v>347</v>
      </c>
      <c r="B10" s="18"/>
      <c r="C10" s="212"/>
      <c r="D10" s="18"/>
      <c r="E10" s="212"/>
      <c r="F10" s="212"/>
      <c r="G10" s="213"/>
      <c r="H10" s="18"/>
      <c r="I10" s="212"/>
      <c r="J10" s="44"/>
      <c r="K10" s="212"/>
      <c r="L10" s="213"/>
      <c r="M10" s="19"/>
      <c r="N10" s="35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2.75" customHeight="1" x14ac:dyDescent="0.2">
      <c r="A11" s="210" t="s">
        <v>348</v>
      </c>
      <c r="B11" s="18"/>
      <c r="C11" s="212">
        <v>61700000</v>
      </c>
      <c r="D11" s="18"/>
      <c r="E11" s="212">
        <v>108000000</v>
      </c>
      <c r="F11" s="212">
        <f>-E11</f>
        <v>-108000000</v>
      </c>
      <c r="G11" s="213">
        <f t="shared" ref="G11:G12" si="0">+F11+E11</f>
        <v>0</v>
      </c>
      <c r="H11" s="44"/>
      <c r="I11" s="212">
        <v>239000000</v>
      </c>
      <c r="J11" s="44"/>
      <c r="K11" s="212">
        <f>-I11-J11</f>
        <v>-239000000</v>
      </c>
      <c r="L11" s="213">
        <f>+I11+J11+K11</f>
        <v>0</v>
      </c>
      <c r="M11" s="19"/>
      <c r="N11" s="35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2.75" customHeight="1" x14ac:dyDescent="0.2">
      <c r="A12" s="210" t="s">
        <v>349</v>
      </c>
      <c r="B12" s="18"/>
      <c r="C12" s="218">
        <v>311990000</v>
      </c>
      <c r="D12" s="18"/>
      <c r="E12" s="218">
        <v>504800000</v>
      </c>
      <c r="F12" s="218"/>
      <c r="G12" s="224">
        <f t="shared" si="0"/>
        <v>504800000</v>
      </c>
      <c r="H12" s="44"/>
      <c r="I12" s="218">
        <v>431850000</v>
      </c>
      <c r="J12" s="219"/>
      <c r="K12" s="218"/>
      <c r="L12" s="224">
        <f>I12+J12+K12</f>
        <v>431850000</v>
      </c>
      <c r="M12" s="19"/>
      <c r="N12" s="35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2.75" customHeight="1" x14ac:dyDescent="0.2">
      <c r="A13" s="210" t="s">
        <v>350</v>
      </c>
      <c r="B13" s="18"/>
      <c r="C13" s="218">
        <f>SUM(C11:C12)</f>
        <v>373690000</v>
      </c>
      <c r="D13" s="18"/>
      <c r="E13" s="218">
        <f>SUM(E11:E12)</f>
        <v>612800000</v>
      </c>
      <c r="F13" s="218">
        <f t="shared" ref="F13:G13" si="1">SUM(F10:F12)</f>
        <v>-108000000</v>
      </c>
      <c r="G13" s="224">
        <f t="shared" si="1"/>
        <v>504800000</v>
      </c>
      <c r="H13" s="44"/>
      <c r="I13" s="218">
        <f t="shared" ref="I13:L13" si="2">SUM(I11:I12)</f>
        <v>670850000</v>
      </c>
      <c r="J13" s="219">
        <f t="shared" si="2"/>
        <v>0</v>
      </c>
      <c r="K13" s="218">
        <f t="shared" si="2"/>
        <v>-239000000</v>
      </c>
      <c r="L13" s="218">
        <f t="shared" si="2"/>
        <v>431850000</v>
      </c>
      <c r="M13" s="19"/>
      <c r="N13" s="35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2.75" customHeight="1" x14ac:dyDescent="0.2">
      <c r="A14" s="210"/>
      <c r="B14" s="18"/>
      <c r="C14" s="212"/>
      <c r="D14" s="18"/>
      <c r="E14" s="212"/>
      <c r="F14" s="212"/>
      <c r="G14" s="213"/>
      <c r="H14" s="44"/>
      <c r="I14" s="212"/>
      <c r="J14" s="44"/>
      <c r="K14" s="212"/>
      <c r="L14" s="213"/>
      <c r="M14" s="19"/>
      <c r="N14" s="35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2.75" customHeight="1" x14ac:dyDescent="0.2">
      <c r="A15" s="215" t="s">
        <v>351</v>
      </c>
      <c r="B15" s="18"/>
      <c r="C15" s="212"/>
      <c r="D15" s="18"/>
      <c r="E15" s="212"/>
      <c r="F15" s="212"/>
      <c r="G15" s="213"/>
      <c r="H15" s="44"/>
      <c r="I15" s="212"/>
      <c r="J15" s="44"/>
      <c r="K15" s="212"/>
      <c r="L15" s="213"/>
      <c r="M15" s="19"/>
      <c r="N15" s="35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2.75" customHeight="1" x14ac:dyDescent="0.2">
      <c r="A16" s="210" t="s">
        <v>352</v>
      </c>
      <c r="B16" s="18"/>
      <c r="C16" s="212">
        <v>318000000</v>
      </c>
      <c r="D16" s="18"/>
      <c r="E16" s="212">
        <f t="shared" ref="E16:E17" si="3">+C16</f>
        <v>318000000</v>
      </c>
      <c r="F16" s="212"/>
      <c r="G16" s="213">
        <f t="shared" ref="G16:G17" si="4">+F16+E16</f>
        <v>318000000</v>
      </c>
      <c r="H16" s="44"/>
      <c r="I16" s="212">
        <f>E16*(1+ANEXOS!C41)*(1+ANEXOS!C42)</f>
        <v>342062271.36000001</v>
      </c>
      <c r="J16" s="212">
        <f>551000000-I16</f>
        <v>208937728.63999999</v>
      </c>
      <c r="K16" s="212"/>
      <c r="L16" s="213">
        <f t="shared" ref="L16:L17" si="5">+I16+J16+K16</f>
        <v>551000000</v>
      </c>
      <c r="M16" s="19"/>
      <c r="N16" s="35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2.75" customHeight="1" x14ac:dyDescent="0.2">
      <c r="A17" s="210" t="s">
        <v>353</v>
      </c>
      <c r="B17" s="18"/>
      <c r="C17" s="212">
        <v>370000000</v>
      </c>
      <c r="D17" s="18"/>
      <c r="E17" s="212">
        <f t="shared" si="3"/>
        <v>370000000</v>
      </c>
      <c r="F17" s="212"/>
      <c r="G17" s="213">
        <f t="shared" si="4"/>
        <v>370000000</v>
      </c>
      <c r="H17" s="44"/>
      <c r="I17" s="212">
        <f>+C17</f>
        <v>370000000</v>
      </c>
      <c r="J17" s="212"/>
      <c r="K17" s="212"/>
      <c r="L17" s="213">
        <f t="shared" si="5"/>
        <v>370000000</v>
      </c>
      <c r="M17" s="245"/>
      <c r="N17" s="35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2.75" customHeight="1" x14ac:dyDescent="0.2">
      <c r="A18" s="210" t="s">
        <v>354</v>
      </c>
      <c r="B18" s="18"/>
      <c r="C18" s="221">
        <f>SUM(C16:C17)</f>
        <v>688000000</v>
      </c>
      <c r="D18" s="18"/>
      <c r="E18" s="221">
        <f t="shared" ref="E18:G18" si="6">SUM(E16:E17)</f>
        <v>688000000</v>
      </c>
      <c r="F18" s="221">
        <f t="shared" si="6"/>
        <v>0</v>
      </c>
      <c r="G18" s="221">
        <f t="shared" si="6"/>
        <v>688000000</v>
      </c>
      <c r="H18" s="44"/>
      <c r="I18" s="221">
        <f t="shared" ref="I18:L18" si="7">SUM(I16:I17)</f>
        <v>712062271.36000001</v>
      </c>
      <c r="J18" s="221">
        <f t="shared" si="7"/>
        <v>208937728.63999999</v>
      </c>
      <c r="K18" s="221">
        <f t="shared" si="7"/>
        <v>0</v>
      </c>
      <c r="L18" s="221">
        <f t="shared" si="7"/>
        <v>921000000</v>
      </c>
      <c r="M18" s="19"/>
      <c r="N18" s="35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2.75" customHeight="1" x14ac:dyDescent="0.2">
      <c r="A19" s="210"/>
      <c r="B19" s="18"/>
      <c r="C19" s="212"/>
      <c r="D19" s="18"/>
      <c r="E19" s="212"/>
      <c r="F19" s="212"/>
      <c r="G19" s="213"/>
      <c r="H19" s="44"/>
      <c r="I19" s="212"/>
      <c r="J19" s="44"/>
      <c r="K19" s="212"/>
      <c r="L19" s="213" t="s">
        <v>88</v>
      </c>
      <c r="M19" s="19"/>
      <c r="N19" s="35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2.75" customHeight="1" x14ac:dyDescent="0.2">
      <c r="A20" s="215" t="s">
        <v>355</v>
      </c>
      <c r="B20" s="18"/>
      <c r="C20" s="218">
        <v>71330120</v>
      </c>
      <c r="D20" s="18"/>
      <c r="E20" s="218">
        <f>+C20</f>
        <v>71330120</v>
      </c>
      <c r="F20" s="218"/>
      <c r="G20" s="224">
        <f>+F20+E20</f>
        <v>71330120</v>
      </c>
      <c r="H20" s="44"/>
      <c r="I20" s="218">
        <f>+E20</f>
        <v>71330120</v>
      </c>
      <c r="J20" s="219"/>
      <c r="K20" s="218"/>
      <c r="L20" s="224">
        <f>I20+J20+K20</f>
        <v>71330120</v>
      </c>
      <c r="M20" s="19"/>
      <c r="N20" s="35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2.75" customHeight="1" x14ac:dyDescent="0.2">
      <c r="A21" s="210"/>
      <c r="B21" s="18"/>
      <c r="C21" s="212"/>
      <c r="D21" s="18"/>
      <c r="E21" s="212"/>
      <c r="F21" s="212"/>
      <c r="G21" s="213"/>
      <c r="H21" s="44"/>
      <c r="I21" s="212"/>
      <c r="J21" s="44"/>
      <c r="K21" s="212"/>
      <c r="L21" s="213"/>
      <c r="M21" s="19"/>
      <c r="N21" s="35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2.75" customHeight="1" x14ac:dyDescent="0.2">
      <c r="A22" s="215" t="s">
        <v>356</v>
      </c>
      <c r="B22" s="18"/>
      <c r="C22" s="212"/>
      <c r="D22" s="18"/>
      <c r="E22" s="212"/>
      <c r="F22" s="212"/>
      <c r="G22" s="213"/>
      <c r="H22" s="44"/>
      <c r="I22" s="212"/>
      <c r="J22" s="44"/>
      <c r="K22" s="212"/>
      <c r="L22" s="213"/>
      <c r="M22" s="19"/>
      <c r="N22" s="35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.75" customHeight="1" x14ac:dyDescent="0.2">
      <c r="A23" s="210" t="s">
        <v>357</v>
      </c>
      <c r="B23" s="18"/>
      <c r="C23" s="212">
        <v>412743000</v>
      </c>
      <c r="D23" s="18"/>
      <c r="E23" s="212">
        <f t="shared" ref="E23:E24" si="8">+C23</f>
        <v>412743000</v>
      </c>
      <c r="F23" s="212"/>
      <c r="G23" s="213">
        <f t="shared" ref="G23:G25" si="9">+F23+E23</f>
        <v>412743000</v>
      </c>
      <c r="H23" s="44"/>
      <c r="I23" s="212">
        <f t="shared" ref="I23:I24" si="10">+E23</f>
        <v>412743000</v>
      </c>
      <c r="J23" s="44">
        <f>+(I23-'9. DEPRECIACIÓN'!J23)*J8</f>
        <v>2439311.13</v>
      </c>
      <c r="K23" s="212"/>
      <c r="L23" s="213">
        <f t="shared" ref="L23:L24" si="11">I23+J23+K23</f>
        <v>415182311.13</v>
      </c>
      <c r="M23" s="19"/>
      <c r="N23" s="35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2.75" customHeight="1" x14ac:dyDescent="0.2">
      <c r="A24" s="210" t="s">
        <v>358</v>
      </c>
      <c r="B24" s="18"/>
      <c r="C24" s="212">
        <v>30000000</v>
      </c>
      <c r="D24" s="18"/>
      <c r="E24" s="212">
        <f t="shared" si="8"/>
        <v>30000000</v>
      </c>
      <c r="F24" s="212">
        <f>-E24</f>
        <v>-30000000</v>
      </c>
      <c r="G24" s="213">
        <f t="shared" si="9"/>
        <v>0</v>
      </c>
      <c r="H24" s="44"/>
      <c r="I24" s="212">
        <f t="shared" si="10"/>
        <v>30000000</v>
      </c>
      <c r="J24" s="44">
        <f>(+I24-'9. DEPRECIACIÓN'!J24)*J8/12*9</f>
        <v>221625</v>
      </c>
      <c r="K24" s="212">
        <f>-I24-J24</f>
        <v>-30221625</v>
      </c>
      <c r="L24" s="213">
        <f t="shared" si="11"/>
        <v>0</v>
      </c>
      <c r="M24" s="19"/>
      <c r="N24" s="35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.75" customHeight="1" x14ac:dyDescent="0.2">
      <c r="A25" s="210" t="s">
        <v>359</v>
      </c>
      <c r="B25" s="18"/>
      <c r="C25" s="218"/>
      <c r="D25" s="18"/>
      <c r="E25" s="218"/>
      <c r="F25" s="218">
        <f>129300000+26400000</f>
        <v>155700000</v>
      </c>
      <c r="G25" s="224">
        <f t="shared" si="9"/>
        <v>155700000</v>
      </c>
      <c r="H25" s="44"/>
      <c r="I25" s="218"/>
      <c r="J25" s="219">
        <f>+(K25-'9. DEPRECIACIÓN'!J25)*J8/12*7</f>
        <v>1789252.5</v>
      </c>
      <c r="K25" s="218">
        <f>+F25</f>
        <v>155700000</v>
      </c>
      <c r="L25" s="224">
        <f>+I25+J25+K25</f>
        <v>157489252.5</v>
      </c>
      <c r="M25" s="19"/>
      <c r="N25" s="35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2.75" customHeight="1" x14ac:dyDescent="0.2">
      <c r="A26" s="210" t="s">
        <v>360</v>
      </c>
      <c r="B26" s="18"/>
      <c r="C26" s="218">
        <f>SUM(C23:C25)</f>
        <v>442743000</v>
      </c>
      <c r="D26" s="18"/>
      <c r="E26" s="218">
        <f t="shared" ref="E26:G26" si="12">SUM(E23:E25)</f>
        <v>442743000</v>
      </c>
      <c r="F26" s="218">
        <f t="shared" si="12"/>
        <v>125700000</v>
      </c>
      <c r="G26" s="218">
        <f t="shared" si="12"/>
        <v>568443000</v>
      </c>
      <c r="H26" s="44"/>
      <c r="I26" s="218">
        <f t="shared" ref="I26:L26" si="13">SUM(I23:I25)</f>
        <v>442743000</v>
      </c>
      <c r="J26" s="219">
        <f t="shared" si="13"/>
        <v>4450188.63</v>
      </c>
      <c r="K26" s="218">
        <f t="shared" si="13"/>
        <v>125478375</v>
      </c>
      <c r="L26" s="218">
        <f t="shared" si="13"/>
        <v>572671563.63</v>
      </c>
      <c r="M26" s="19"/>
      <c r="N26" s="35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2.75" customHeight="1" x14ac:dyDescent="0.2">
      <c r="A27" s="210"/>
      <c r="B27" s="18"/>
      <c r="C27" s="212"/>
      <c r="D27" s="18"/>
      <c r="E27" s="212"/>
      <c r="F27" s="212"/>
      <c r="G27" s="213"/>
      <c r="H27" s="44"/>
      <c r="I27" s="212"/>
      <c r="J27" s="44"/>
      <c r="K27" s="212"/>
      <c r="L27" s="213"/>
      <c r="M27" s="19"/>
      <c r="N27" s="35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.75" customHeight="1" x14ac:dyDescent="0.2">
      <c r="A28" s="215" t="s">
        <v>361</v>
      </c>
      <c r="B28" s="18"/>
      <c r="C28" s="212"/>
      <c r="D28" s="18"/>
      <c r="E28" s="212"/>
      <c r="F28" s="212"/>
      <c r="G28" s="213"/>
      <c r="H28" s="44"/>
      <c r="I28" s="212"/>
      <c r="J28" s="44"/>
      <c r="K28" s="212"/>
      <c r="L28" s="213"/>
      <c r="M28" s="19"/>
      <c r="N28" s="35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.75" customHeight="1" x14ac:dyDescent="0.2">
      <c r="A29" s="210" t="s">
        <v>357</v>
      </c>
      <c r="B29" s="18"/>
      <c r="C29" s="212">
        <v>217930000</v>
      </c>
      <c r="D29" s="18"/>
      <c r="E29" s="212">
        <f t="shared" ref="E29:E30" si="14">+C29</f>
        <v>217930000</v>
      </c>
      <c r="F29" s="212"/>
      <c r="G29" s="213">
        <f t="shared" ref="G29:G30" si="15">+F29+E29</f>
        <v>217930000</v>
      </c>
      <c r="H29" s="44"/>
      <c r="I29" s="212">
        <f>+E29</f>
        <v>217930000</v>
      </c>
      <c r="J29" s="44"/>
      <c r="K29" s="212"/>
      <c r="L29" s="212">
        <f t="shared" ref="L29:L30" si="16">I29+J29+K29</f>
        <v>217930000</v>
      </c>
      <c r="M29" s="19"/>
      <c r="N29" s="35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.75" customHeight="1" x14ac:dyDescent="0.2">
      <c r="A30" s="18" t="s">
        <v>362</v>
      </c>
      <c r="B30" s="18"/>
      <c r="C30" s="212"/>
      <c r="D30" s="18"/>
      <c r="E30" s="212">
        <f t="shared" si="14"/>
        <v>0</v>
      </c>
      <c r="F30" s="212">
        <f>89000000*1.19</f>
        <v>105910000</v>
      </c>
      <c r="G30" s="213">
        <f t="shared" si="15"/>
        <v>105910000</v>
      </c>
      <c r="H30" s="44"/>
      <c r="I30" s="212">
        <f>+C30</f>
        <v>0</v>
      </c>
      <c r="J30" s="44"/>
      <c r="K30" s="212">
        <f>+F30</f>
        <v>105910000</v>
      </c>
      <c r="L30" s="212">
        <f t="shared" si="16"/>
        <v>105910000</v>
      </c>
      <c r="M30" s="19"/>
      <c r="N30" s="35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.75" customHeight="1" x14ac:dyDescent="0.2">
      <c r="A31" s="210" t="s">
        <v>363</v>
      </c>
      <c r="B31" s="18"/>
      <c r="C31" s="221">
        <f>SUM(C29:C30)</f>
        <v>217930000</v>
      </c>
      <c r="D31" s="18"/>
      <c r="E31" s="221">
        <f t="shared" ref="E31:G31" si="17">SUM(E29:E30)</f>
        <v>217930000</v>
      </c>
      <c r="F31" s="221">
        <f t="shared" si="17"/>
        <v>105910000</v>
      </c>
      <c r="G31" s="221">
        <f t="shared" si="17"/>
        <v>323840000</v>
      </c>
      <c r="H31" s="44"/>
      <c r="I31" s="221">
        <f t="shared" ref="I31:L31" si="18">SUM(I29:I30)</f>
        <v>217930000</v>
      </c>
      <c r="J31" s="221">
        <f t="shared" si="18"/>
        <v>0</v>
      </c>
      <c r="K31" s="221">
        <f t="shared" si="18"/>
        <v>105910000</v>
      </c>
      <c r="L31" s="221">
        <f t="shared" si="18"/>
        <v>323840000</v>
      </c>
      <c r="M31" s="19"/>
      <c r="N31" s="35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.75" customHeight="1" x14ac:dyDescent="0.2">
      <c r="A32" s="210"/>
      <c r="B32" s="18"/>
      <c r="C32" s="212"/>
      <c r="D32" s="18"/>
      <c r="E32" s="212"/>
      <c r="F32" s="212"/>
      <c r="G32" s="213"/>
      <c r="H32" s="44"/>
      <c r="I32" s="212"/>
      <c r="J32" s="44"/>
      <c r="K32" s="212"/>
      <c r="L32" s="213"/>
      <c r="M32" s="19"/>
      <c r="N32" s="35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.75" customHeight="1" x14ac:dyDescent="0.2">
      <c r="A33" s="215" t="s">
        <v>364</v>
      </c>
      <c r="B33" s="18"/>
      <c r="C33" s="212"/>
      <c r="D33" s="18"/>
      <c r="E33" s="212"/>
      <c r="F33" s="212"/>
      <c r="G33" s="213"/>
      <c r="H33" s="44"/>
      <c r="I33" s="212"/>
      <c r="J33" s="44"/>
      <c r="K33" s="212"/>
      <c r="L33" s="213"/>
      <c r="M33" s="19"/>
      <c r="N33" s="35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.75" customHeight="1" x14ac:dyDescent="0.2">
      <c r="A34" s="246" t="s">
        <v>357</v>
      </c>
      <c r="B34" s="18"/>
      <c r="C34" s="212">
        <v>48791336</v>
      </c>
      <c r="D34" s="18"/>
      <c r="E34" s="212">
        <f t="shared" ref="E34:E35" si="19">+C34</f>
        <v>48791336</v>
      </c>
      <c r="F34" s="212"/>
      <c r="G34" s="213">
        <f t="shared" ref="G34:G35" si="20">+F34+E34</f>
        <v>48791336</v>
      </c>
      <c r="H34" s="44"/>
      <c r="I34" s="212">
        <f t="shared" ref="I34:I35" si="21">+E34</f>
        <v>48791336</v>
      </c>
      <c r="J34" s="44"/>
      <c r="K34" s="212"/>
      <c r="L34" s="213">
        <f t="shared" ref="L34:L35" si="22">I34+J34+K34</f>
        <v>48791336</v>
      </c>
      <c r="M34" s="19"/>
      <c r="N34" s="35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.75" customHeight="1" x14ac:dyDescent="0.2">
      <c r="A35" s="210" t="s">
        <v>365</v>
      </c>
      <c r="B35" s="18"/>
      <c r="C35" s="218">
        <v>50568489</v>
      </c>
      <c r="D35" s="18"/>
      <c r="E35" s="218">
        <f t="shared" si="19"/>
        <v>50568489</v>
      </c>
      <c r="F35" s="218">
        <f>-E35</f>
        <v>-50568489</v>
      </c>
      <c r="G35" s="224">
        <f t="shared" si="20"/>
        <v>0</v>
      </c>
      <c r="H35" s="44"/>
      <c r="I35" s="218">
        <f t="shared" si="21"/>
        <v>50568489</v>
      </c>
      <c r="J35" s="219"/>
      <c r="K35" s="218">
        <f>-I35</f>
        <v>-50568489</v>
      </c>
      <c r="L35" s="224">
        <f t="shared" si="22"/>
        <v>0</v>
      </c>
      <c r="M35" s="19"/>
      <c r="N35" s="35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.75" customHeight="1" x14ac:dyDescent="0.2">
      <c r="A36" s="210" t="s">
        <v>366</v>
      </c>
      <c r="B36" s="18"/>
      <c r="C36" s="218">
        <f>SUM(C34:C35)</f>
        <v>99359825</v>
      </c>
      <c r="D36" s="18"/>
      <c r="E36" s="218">
        <f t="shared" ref="E36:G36" si="23">SUM(E34:E35)</f>
        <v>99359825</v>
      </c>
      <c r="F36" s="218">
        <f t="shared" si="23"/>
        <v>-50568489</v>
      </c>
      <c r="G36" s="224">
        <f t="shared" si="23"/>
        <v>48791336</v>
      </c>
      <c r="H36" s="44"/>
      <c r="I36" s="218">
        <f t="shared" ref="I36:L36" si="24">SUM(I34:I35)</f>
        <v>99359825</v>
      </c>
      <c r="J36" s="218">
        <f t="shared" si="24"/>
        <v>0</v>
      </c>
      <c r="K36" s="218">
        <f t="shared" si="24"/>
        <v>-50568489</v>
      </c>
      <c r="L36" s="218">
        <f t="shared" si="24"/>
        <v>48791336</v>
      </c>
      <c r="M36" s="19"/>
      <c r="N36" s="35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2.75" customHeight="1" x14ac:dyDescent="0.2">
      <c r="A37" s="247"/>
      <c r="B37" s="4"/>
      <c r="C37" s="248"/>
      <c r="D37" s="18"/>
      <c r="E37" s="249"/>
      <c r="F37" s="249"/>
      <c r="G37" s="250"/>
      <c r="H37" s="251"/>
      <c r="I37" s="249"/>
      <c r="J37" s="252"/>
      <c r="K37" s="249"/>
      <c r="L37" s="250"/>
      <c r="M37" s="253"/>
      <c r="N37" s="25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 customHeight="1" x14ac:dyDescent="0.2">
      <c r="A38" s="188" t="s">
        <v>367</v>
      </c>
      <c r="B38" s="128"/>
      <c r="C38" s="255"/>
      <c r="D38" s="18"/>
      <c r="E38" s="255">
        <f t="shared" ref="E38:G38" si="25">+E36+E31+E26+E20+E18+E13</f>
        <v>2132162945</v>
      </c>
      <c r="F38" s="255">
        <f t="shared" si="25"/>
        <v>73041511</v>
      </c>
      <c r="G38" s="255">
        <f t="shared" si="25"/>
        <v>2205204456</v>
      </c>
      <c r="H38" s="81"/>
      <c r="I38" s="255">
        <f t="shared" ref="I38:L38" si="26">+I36+I31+I26+I20+I18+I13</f>
        <v>2214275216.3600001</v>
      </c>
      <c r="J38" s="255">
        <f t="shared" si="26"/>
        <v>213387917.26999998</v>
      </c>
      <c r="K38" s="255">
        <f t="shared" si="26"/>
        <v>-58180114</v>
      </c>
      <c r="L38" s="255">
        <f t="shared" si="26"/>
        <v>2369483019.6300001</v>
      </c>
      <c r="M38" s="3"/>
      <c r="N38" s="63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1"/>
      <c r="C39" s="1"/>
      <c r="D39" s="18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1"/>
      <c r="C40" s="1"/>
      <c r="D40" s="1"/>
      <c r="E40" s="1"/>
      <c r="F40" s="1"/>
      <c r="G40" s="74"/>
      <c r="H40" s="1"/>
      <c r="I40" s="1"/>
      <c r="J40" s="1"/>
      <c r="K40" s="1"/>
      <c r="L40" s="74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1"/>
      <c r="G76" s="4"/>
      <c r="H76" s="4"/>
      <c r="I76" s="4"/>
      <c r="J76" s="4"/>
      <c r="K76" s="4"/>
      <c r="L76" s="4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4"/>
      <c r="H77" s="4"/>
      <c r="I77" s="4"/>
      <c r="J77" s="4"/>
      <c r="K77" s="4"/>
      <c r="L77" s="4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4"/>
      <c r="H78" s="4"/>
      <c r="I78" s="4"/>
      <c r="J78" s="4"/>
      <c r="K78" s="4"/>
      <c r="L78" s="4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4"/>
      <c r="H79" s="4"/>
      <c r="I79" s="4"/>
      <c r="J79" s="4"/>
      <c r="K79" s="4"/>
      <c r="L79" s="4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1"/>
      <c r="G80" s="4"/>
      <c r="H80" s="4"/>
      <c r="I80" s="4"/>
      <c r="J80" s="4"/>
      <c r="K80" s="4"/>
      <c r="L80" s="4"/>
      <c r="M80" s="253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1"/>
      <c r="G81" s="18"/>
      <c r="H81" s="4"/>
      <c r="I81" s="4"/>
      <c r="J81" s="4"/>
      <c r="K81" s="4"/>
      <c r="L81" s="4"/>
      <c r="M81" s="253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1"/>
      <c r="G82" s="4"/>
      <c r="H82" s="4"/>
      <c r="I82" s="4"/>
      <c r="J82" s="4"/>
      <c r="K82" s="4"/>
      <c r="L82" s="4"/>
      <c r="M82" s="253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 customHeigh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253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 customHeight="1" x14ac:dyDescent="0.2">
      <c r="A84" s="1"/>
      <c r="B84" s="4"/>
      <c r="C84" s="4"/>
      <c r="D84" s="4"/>
      <c r="E84" s="4"/>
      <c r="F84" s="4"/>
      <c r="G84" s="4"/>
      <c r="H84" s="251"/>
      <c r="I84" s="251"/>
      <c r="J84" s="251"/>
      <c r="K84" s="251"/>
      <c r="L84" s="251"/>
      <c r="M84" s="253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 customHeight="1" x14ac:dyDescent="0.2">
      <c r="A85" s="1"/>
      <c r="B85" s="4"/>
      <c r="C85" s="4"/>
      <c r="D85" s="4"/>
      <c r="E85" s="4"/>
      <c r="F85" s="4"/>
      <c r="G85" s="4"/>
      <c r="H85" s="1"/>
      <c r="I85" s="1"/>
      <c r="J85" s="1"/>
      <c r="K85" s="1"/>
      <c r="L85" s="1"/>
      <c r="M85" s="253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 customHeight="1" x14ac:dyDescent="0.2">
      <c r="A86" s="4"/>
      <c r="B86" s="4"/>
      <c r="C86" s="4"/>
      <c r="D86" s="4"/>
      <c r="E86" s="4"/>
      <c r="F86" s="4"/>
      <c r="G86" s="4"/>
      <c r="H86" s="1"/>
      <c r="I86" s="1"/>
      <c r="J86" s="1"/>
      <c r="K86" s="1"/>
      <c r="L86" s="1"/>
      <c r="M86" s="253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253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253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3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3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253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253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253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253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253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253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253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253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253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253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9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253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253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253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253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253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253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253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253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253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253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253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253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253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253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253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253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253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253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253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253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253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253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253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253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253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253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25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3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3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3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3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3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3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 customHeight="1" x14ac:dyDescent="0.2">
      <c r="A185" s="4"/>
      <c r="B185" s="4"/>
      <c r="C185" s="4"/>
      <c r="D185" s="4"/>
      <c r="E185" s="4"/>
      <c r="F185" s="4"/>
      <c r="G185" s="4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4"/>
      <c r="B186" s="4"/>
      <c r="C186" s="4"/>
      <c r="D186" s="4"/>
      <c r="E186" s="4"/>
      <c r="F186" s="4"/>
      <c r="G186" s="4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3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3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3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3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3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3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3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3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3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3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3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3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3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3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3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3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3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3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3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3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3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3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3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3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3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3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3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3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3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3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3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3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3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3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3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3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3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3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3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3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3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3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3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3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3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3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3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3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3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3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3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3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3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3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3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3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3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3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3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3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3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3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3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3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3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3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3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3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3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3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3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3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3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3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3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3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3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3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3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3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3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3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3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3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3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3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3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3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3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3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3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3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3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3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3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3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3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3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3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3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3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3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3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3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3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3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3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3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3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3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3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3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3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3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3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3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3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3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3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3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3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3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3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3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3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3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3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3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3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3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3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3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3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3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3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3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3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3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3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3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3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3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3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3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3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3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3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3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3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3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3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3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3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3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3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3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3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3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3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3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3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3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3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3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3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3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3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3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3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3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3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3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3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3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3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3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3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3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3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3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3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3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3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3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3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3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3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3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3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3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3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3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3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3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3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3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3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3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3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3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3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3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3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3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3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3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3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3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3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3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3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3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3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3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3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3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3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3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3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3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3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3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3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3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3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3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3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3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3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3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3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3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3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3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3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3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3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3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3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3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3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3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3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3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3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3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3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3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3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3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3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3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3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3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3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3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3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3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3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3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3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3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3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3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3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3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3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3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3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3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3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3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3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3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3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3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3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3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3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3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3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3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3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3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3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3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3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3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3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3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3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3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3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3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3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3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3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3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3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3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3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3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3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3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3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3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3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3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3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3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3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3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3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3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3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3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3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3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3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3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3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3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3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3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3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3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3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3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3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3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3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3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3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3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3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3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3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3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3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3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3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3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3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3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3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3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3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3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3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3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3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3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3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3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3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3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3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3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3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3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3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3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3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3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3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3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3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3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3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3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3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3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3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3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3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3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3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3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3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3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3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3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3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3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3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3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3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3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3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3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3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3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3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3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3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3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3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3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3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3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3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3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3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3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3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3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3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3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3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3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3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3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3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3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3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3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3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3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3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3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3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3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3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3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3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3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3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3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3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3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3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3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3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3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3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3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3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3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3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3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3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3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3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3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3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3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3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3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3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3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3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3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3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3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3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3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3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3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3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3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3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3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3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3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3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3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3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3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3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3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3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3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3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3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3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3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3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3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3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3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3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3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3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3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3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3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3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3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3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3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3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3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3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3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3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3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3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3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3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3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3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3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3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3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3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3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3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3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3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3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3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3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3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3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3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3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3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3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3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3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3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3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3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3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3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3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3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3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3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3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3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3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3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3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3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3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3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3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3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3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3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3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3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3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3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3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3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3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3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3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3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3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3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3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3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3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3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3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3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3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3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3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3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3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3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3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3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3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3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3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3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3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3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3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3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3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3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3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3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3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3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3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3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3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3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3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3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3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3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3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3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3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3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3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3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3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3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3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3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3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3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3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3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3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3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3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3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3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3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3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3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3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3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3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3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3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3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3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3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3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3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3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3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3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3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3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3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3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3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3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3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3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3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3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3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3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3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3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3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3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3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3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3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3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3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3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3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3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3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3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3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3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3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3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3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3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3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3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3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3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3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3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3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3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3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3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3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3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3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3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3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3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3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3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3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3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3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3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3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3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3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3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3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3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3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3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3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3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3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3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3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3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3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3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3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3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3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3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3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3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3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3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3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3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3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3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3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3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3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3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3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3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3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3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3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3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3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3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3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3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3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3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3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3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3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3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3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3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3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3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3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3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3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3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3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3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3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3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3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3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3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3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3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3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3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3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3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3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3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3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3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3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3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3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3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3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3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3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3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3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3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3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3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3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3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3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3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3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3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3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3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3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3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3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3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3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3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3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3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3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3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3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3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3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3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3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3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3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3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3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3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3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3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3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3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3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3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3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3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3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3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3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3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3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3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3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3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3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3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3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3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">
    <mergeCell ref="E6:G6"/>
    <mergeCell ref="I6:L6"/>
    <mergeCell ref="A7:B7"/>
  </mergeCells>
  <printOptions horizontalCentered="1" verticalCentered="1"/>
  <pageMargins left="0.39370078740157483" right="0.39370078740157483" top="0.78740157480314965" bottom="0.78740157480314965" header="0" footer="0"/>
  <pageSetup orientation="landscape"/>
  <headerFooter>
    <oddHeader>&amp;C</oddHeader>
    <oddFooter>&amp;C</oddFooter>
  </headerFooter>
  <rowBreaks count="1" manualBreakCount="1">
    <brk id="19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1000"/>
  <sheetViews>
    <sheetView workbookViewId="0"/>
  </sheetViews>
  <sheetFormatPr baseColWidth="10" defaultColWidth="12.5703125" defaultRowHeight="15" customHeight="1" x14ac:dyDescent="0.2"/>
  <cols>
    <col min="1" max="1" width="11.42578125" customWidth="1"/>
    <col min="2" max="2" width="14.28515625" customWidth="1"/>
    <col min="3" max="3" width="10.85546875" customWidth="1"/>
    <col min="4" max="4" width="11.140625" customWidth="1"/>
    <col min="5" max="5" width="10.85546875" customWidth="1"/>
    <col min="6" max="6" width="11.28515625" customWidth="1"/>
    <col min="7" max="7" width="11.140625" customWidth="1"/>
    <col min="8" max="8" width="1.7109375" customWidth="1"/>
    <col min="9" max="9" width="10.85546875" customWidth="1"/>
    <col min="10" max="10" width="11.140625" customWidth="1"/>
    <col min="11" max="11" width="10.85546875" customWidth="1"/>
    <col min="12" max="12" width="11.28515625" customWidth="1"/>
    <col min="13" max="13" width="11.140625" customWidth="1"/>
    <col min="14" max="15" width="11.42578125" customWidth="1"/>
    <col min="16" max="26" width="10.5703125" customWidth="1"/>
  </cols>
  <sheetData>
    <row r="1" spans="1:26" ht="12.75" customHeight="1" x14ac:dyDescent="0.2">
      <c r="A1" s="16" t="str">
        <f>+'8. PPyE'!A1</f>
        <v>INDUSTRIAS EL MEJOR ESTILO S.A.</v>
      </c>
      <c r="B1" s="18"/>
      <c r="C1" s="18"/>
      <c r="D1" s="44"/>
      <c r="E1" s="44"/>
      <c r="F1" s="44"/>
      <c r="G1" s="44"/>
      <c r="H1" s="44"/>
      <c r="I1" s="44"/>
      <c r="J1" s="18"/>
      <c r="K1" s="18"/>
      <c r="L1" s="18"/>
      <c r="M1" s="18"/>
      <c r="N1" s="19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2.75" customHeight="1" x14ac:dyDescent="0.2">
      <c r="A2" s="16" t="str">
        <f>+'8. PPyE'!A2</f>
        <v>NIT 860.378.961 - 5</v>
      </c>
      <c r="B2" s="18"/>
      <c r="C2" s="18"/>
      <c r="D2" s="44"/>
      <c r="E2" s="44"/>
      <c r="F2" s="44"/>
      <c r="G2" s="44"/>
      <c r="H2" s="44"/>
      <c r="I2" s="44"/>
      <c r="J2" s="18"/>
      <c r="K2" s="18"/>
      <c r="L2" s="18"/>
      <c r="M2" s="18"/>
      <c r="N2" s="19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.75" customHeight="1" x14ac:dyDescent="0.2">
      <c r="A3" s="16" t="str">
        <f>+'8. PPyE'!A3</f>
        <v>DECLARACION DE RENTA AÑO GRAVABLE 2021</v>
      </c>
      <c r="B3" s="18"/>
      <c r="C3" s="18"/>
      <c r="D3" s="44"/>
      <c r="E3" s="44"/>
      <c r="F3" s="44"/>
      <c r="G3" s="44"/>
      <c r="H3" s="44"/>
      <c r="I3" s="44"/>
      <c r="J3" s="18"/>
      <c r="K3" s="18"/>
      <c r="L3" s="17" t="s">
        <v>368</v>
      </c>
      <c r="M3" s="18"/>
      <c r="N3" s="19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2.75" customHeight="1" x14ac:dyDescent="0.2">
      <c r="A4" s="16" t="s">
        <v>369</v>
      </c>
      <c r="B4" s="18"/>
      <c r="C4" s="18"/>
      <c r="D4" s="44"/>
      <c r="E4" s="44"/>
      <c r="F4" s="44"/>
      <c r="G4" s="44"/>
      <c r="H4" s="44"/>
      <c r="I4" s="44"/>
      <c r="J4" s="18"/>
      <c r="K4" s="18"/>
      <c r="L4" s="18"/>
      <c r="M4" s="18"/>
      <c r="N4" s="19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2.75" customHeight="1" x14ac:dyDescent="0.2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3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234"/>
      <c r="B6" s="235"/>
      <c r="C6" s="574" t="s">
        <v>370</v>
      </c>
      <c r="D6" s="575"/>
      <c r="E6" s="575"/>
      <c r="F6" s="575"/>
      <c r="G6" s="576"/>
      <c r="H6" s="197"/>
      <c r="I6" s="577" t="s">
        <v>371</v>
      </c>
      <c r="J6" s="575"/>
      <c r="K6" s="575"/>
      <c r="L6" s="575"/>
      <c r="M6" s="576"/>
      <c r="N6" s="3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578" t="s">
        <v>341</v>
      </c>
      <c r="B7" s="580"/>
      <c r="C7" s="237" t="s">
        <v>372</v>
      </c>
      <c r="D7" s="195" t="s">
        <v>343</v>
      </c>
      <c r="E7" s="239" t="s">
        <v>373</v>
      </c>
      <c r="F7" s="238"/>
      <c r="G7" s="238" t="s">
        <v>343</v>
      </c>
      <c r="H7" s="257"/>
      <c r="I7" s="240" t="s">
        <v>372</v>
      </c>
      <c r="J7" s="240" t="s">
        <v>343</v>
      </c>
      <c r="K7" s="240" t="s">
        <v>374</v>
      </c>
      <c r="L7" s="258"/>
      <c r="M7" s="240" t="s">
        <v>343</v>
      </c>
      <c r="N7" s="3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202"/>
      <c r="B8" s="203"/>
      <c r="C8" s="242" t="s">
        <v>375</v>
      </c>
      <c r="D8" s="206" t="str">
        <f>+'8. PPyE'!E8</f>
        <v xml:space="preserve"> 31-12-20</v>
      </c>
      <c r="E8" s="206" t="s">
        <v>376</v>
      </c>
      <c r="F8" s="243" t="s">
        <v>377</v>
      </c>
      <c r="G8" s="243" t="str">
        <f>+'8. PPyE'!G8</f>
        <v xml:space="preserve"> 31-12-21</v>
      </c>
      <c r="H8" s="257"/>
      <c r="I8" s="209" t="s">
        <v>375</v>
      </c>
      <c r="J8" s="209" t="str">
        <f>+'8. PPyE'!I8</f>
        <v xml:space="preserve"> 31-12-20</v>
      </c>
      <c r="K8" s="209" t="s">
        <v>376</v>
      </c>
      <c r="L8" s="244" t="s">
        <v>377</v>
      </c>
      <c r="M8" s="244" t="str">
        <f>+'8. PPyE'!L8</f>
        <v xml:space="preserve"> 31-12-21</v>
      </c>
      <c r="N8" s="3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210"/>
      <c r="B9" s="18"/>
      <c r="C9" s="259"/>
      <c r="D9" s="212"/>
      <c r="E9" s="212"/>
      <c r="F9" s="213"/>
      <c r="G9" s="213"/>
      <c r="H9" s="44"/>
      <c r="I9" s="259"/>
      <c r="J9" s="212"/>
      <c r="K9" s="212"/>
      <c r="L9" s="213"/>
      <c r="M9" s="213"/>
      <c r="N9" s="3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hidden="1" customHeight="1" x14ac:dyDescent="0.2">
      <c r="A10" s="215" t="s">
        <v>347</v>
      </c>
      <c r="B10" s="18"/>
      <c r="C10" s="212"/>
      <c r="D10" s="212"/>
      <c r="E10" s="212"/>
      <c r="F10" s="213"/>
      <c r="G10" s="213"/>
      <c r="H10" s="44"/>
      <c r="I10" s="212"/>
      <c r="J10" s="212"/>
      <c r="K10" s="212"/>
      <c r="L10" s="212"/>
      <c r="M10" s="212"/>
      <c r="N10" s="3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hidden="1" customHeight="1" x14ac:dyDescent="0.2">
      <c r="A11" s="210" t="s">
        <v>348</v>
      </c>
      <c r="B11" s="18"/>
      <c r="C11" s="212"/>
      <c r="D11" s="212" t="s">
        <v>88</v>
      </c>
      <c r="E11" s="212" t="s">
        <v>88</v>
      </c>
      <c r="F11" s="213" t="s">
        <v>88</v>
      </c>
      <c r="G11" s="213" t="s">
        <v>88</v>
      </c>
      <c r="H11" s="44"/>
      <c r="I11" s="212"/>
      <c r="J11" s="212"/>
      <c r="K11" s="212"/>
      <c r="L11" s="212"/>
      <c r="M11" s="212"/>
      <c r="N11" s="3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hidden="1" customHeight="1" x14ac:dyDescent="0.2">
      <c r="A12" s="210" t="s">
        <v>349</v>
      </c>
      <c r="B12" s="18"/>
      <c r="C12" s="212"/>
      <c r="D12" s="212" t="s">
        <v>88</v>
      </c>
      <c r="E12" s="212" t="s">
        <v>88</v>
      </c>
      <c r="F12" s="212" t="s">
        <v>88</v>
      </c>
      <c r="G12" s="212" t="s">
        <v>88</v>
      </c>
      <c r="H12" s="44"/>
      <c r="I12" s="212"/>
      <c r="J12" s="212"/>
      <c r="K12" s="212"/>
      <c r="L12" s="212"/>
      <c r="M12" s="212"/>
      <c r="N12" s="3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hidden="1" customHeight="1" x14ac:dyDescent="0.2">
      <c r="A13" s="210" t="s">
        <v>350</v>
      </c>
      <c r="B13" s="18"/>
      <c r="C13" s="212"/>
      <c r="D13" s="212"/>
      <c r="E13" s="212"/>
      <c r="F13" s="212"/>
      <c r="G13" s="212"/>
      <c r="H13" s="44"/>
      <c r="I13" s="212"/>
      <c r="J13" s="212"/>
      <c r="K13" s="212"/>
      <c r="L13" s="212"/>
      <c r="M13" s="212"/>
      <c r="N13" s="3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hidden="1" customHeight="1" x14ac:dyDescent="0.2">
      <c r="A14" s="210"/>
      <c r="B14" s="18"/>
      <c r="C14" s="212"/>
      <c r="D14" s="212"/>
      <c r="E14" s="212"/>
      <c r="F14" s="213"/>
      <c r="G14" s="213"/>
      <c r="H14" s="44"/>
      <c r="I14" s="212"/>
      <c r="J14" s="212"/>
      <c r="K14" s="212" t="s">
        <v>88</v>
      </c>
      <c r="L14" s="213" t="s">
        <v>88</v>
      </c>
      <c r="M14" s="213" t="s">
        <v>88</v>
      </c>
      <c r="N14" s="3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215" t="s">
        <v>378</v>
      </c>
      <c r="B15" s="18"/>
      <c r="C15" s="212"/>
      <c r="D15" s="212"/>
      <c r="E15" s="212"/>
      <c r="F15" s="213"/>
      <c r="G15" s="213"/>
      <c r="H15" s="44"/>
      <c r="I15" s="212"/>
      <c r="J15" s="212"/>
      <c r="K15" s="212"/>
      <c r="L15" s="213"/>
      <c r="M15" s="213"/>
      <c r="N15" s="3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210" t="s">
        <v>352</v>
      </c>
      <c r="B16" s="18"/>
      <c r="C16" s="212">
        <f>+'8. PPyE'!C16*70%</f>
        <v>222600000</v>
      </c>
      <c r="D16" s="212">
        <f>+C16/70*11</f>
        <v>34980000</v>
      </c>
      <c r="E16" s="212">
        <f>+C16/70</f>
        <v>3180000</v>
      </c>
      <c r="F16" s="213"/>
      <c r="G16" s="213">
        <f t="shared" ref="G16:G17" si="0">SUM(D16:F16)</f>
        <v>38160000</v>
      </c>
      <c r="H16" s="44"/>
      <c r="I16" s="212">
        <f>+'8. PPyE'!C16</f>
        <v>318000000</v>
      </c>
      <c r="J16" s="212">
        <f>+I16/20*11</f>
        <v>174900000</v>
      </c>
      <c r="K16" s="212">
        <f>+I16/20</f>
        <v>15900000</v>
      </c>
      <c r="L16" s="213"/>
      <c r="M16" s="213">
        <f t="shared" ref="M16:M17" si="1">SUM(J16:L16)</f>
        <v>190800000</v>
      </c>
      <c r="N16" s="3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210" t="s">
        <v>353</v>
      </c>
      <c r="B17" s="18"/>
      <c r="C17" s="212">
        <f>+'8. PPyE'!C17*70%</f>
        <v>258999999.99999997</v>
      </c>
      <c r="D17" s="212">
        <f>C17/70/12*4</f>
        <v>1233333.3333333333</v>
      </c>
      <c r="E17" s="212">
        <f>C17/70</f>
        <v>3699999.9999999995</v>
      </c>
      <c r="F17" s="213"/>
      <c r="G17" s="213">
        <f t="shared" si="0"/>
        <v>4933333.333333333</v>
      </c>
      <c r="H17" s="44"/>
      <c r="I17" s="212">
        <f>+C17</f>
        <v>258999999.99999997</v>
      </c>
      <c r="J17" s="212">
        <f>'9. DEPRECIACIÓN'!D17</f>
        <v>1233333.3333333333</v>
      </c>
      <c r="K17" s="212">
        <f>+E17</f>
        <v>3699999.9999999995</v>
      </c>
      <c r="L17" s="212"/>
      <c r="M17" s="213">
        <f t="shared" si="1"/>
        <v>4933333.333333333</v>
      </c>
      <c r="N17" s="3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210" t="s">
        <v>354</v>
      </c>
      <c r="B18" s="18"/>
      <c r="C18" s="212"/>
      <c r="D18" s="221">
        <f t="shared" ref="D18:G18" si="2">SUM(D16:D17)</f>
        <v>36213333.333333336</v>
      </c>
      <c r="E18" s="221">
        <f t="shared" si="2"/>
        <v>6880000</v>
      </c>
      <c r="F18" s="221">
        <f t="shared" si="2"/>
        <v>0</v>
      </c>
      <c r="G18" s="221">
        <f t="shared" si="2"/>
        <v>43093333.333333336</v>
      </c>
      <c r="H18" s="44"/>
      <c r="I18" s="212"/>
      <c r="J18" s="221">
        <f t="shared" ref="J18:M18" si="3">SUM(J16:J17)</f>
        <v>176133333.33333334</v>
      </c>
      <c r="K18" s="221">
        <f t="shared" si="3"/>
        <v>19600000</v>
      </c>
      <c r="L18" s="221">
        <f t="shared" si="3"/>
        <v>0</v>
      </c>
      <c r="M18" s="221">
        <f t="shared" si="3"/>
        <v>195733333.33333334</v>
      </c>
      <c r="N18" s="3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210"/>
      <c r="B19" s="18"/>
      <c r="C19" s="212"/>
      <c r="D19" s="212"/>
      <c r="E19" s="212"/>
      <c r="F19" s="213"/>
      <c r="G19" s="213"/>
      <c r="H19" s="44"/>
      <c r="I19" s="212"/>
      <c r="J19" s="212"/>
      <c r="K19" s="212" t="s">
        <v>88</v>
      </c>
      <c r="L19" s="213" t="s">
        <v>88</v>
      </c>
      <c r="M19" s="213" t="s">
        <v>88</v>
      </c>
      <c r="N19" s="3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215" t="s">
        <v>379</v>
      </c>
      <c r="B20" s="18"/>
      <c r="C20" s="212">
        <f>+'8. PPyE'!C20</f>
        <v>71330120</v>
      </c>
      <c r="D20" s="218">
        <v>21758800</v>
      </c>
      <c r="E20" s="218">
        <f>+C20/10</f>
        <v>7133012</v>
      </c>
      <c r="F20" s="224"/>
      <c r="G20" s="224">
        <f>SUM(D20:F20)</f>
        <v>28891812</v>
      </c>
      <c r="H20" s="44"/>
      <c r="I20" s="212">
        <f>+'8. PPyE'!C20</f>
        <v>71330120</v>
      </c>
      <c r="J20" s="218">
        <f t="shared" ref="J20:K20" si="4">+D20</f>
        <v>21758800</v>
      </c>
      <c r="K20" s="218">
        <f t="shared" si="4"/>
        <v>7133012</v>
      </c>
      <c r="L20" s="224"/>
      <c r="M20" s="224">
        <f>SUM(J20:L20)</f>
        <v>28891812</v>
      </c>
      <c r="N20" s="3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210"/>
      <c r="B21" s="18"/>
      <c r="C21" s="212"/>
      <c r="D21" s="212"/>
      <c r="E21" s="212"/>
      <c r="F21" s="213"/>
      <c r="G21" s="213"/>
      <c r="H21" s="44"/>
      <c r="I21" s="212"/>
      <c r="J21" s="212"/>
      <c r="K21" s="212" t="s">
        <v>88</v>
      </c>
      <c r="L21" s="213" t="s">
        <v>88</v>
      </c>
      <c r="M21" s="213" t="s">
        <v>88</v>
      </c>
      <c r="N21" s="3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215" t="s">
        <v>380</v>
      </c>
      <c r="B22" s="18"/>
      <c r="C22" s="212"/>
      <c r="D22" s="212"/>
      <c r="E22" s="212"/>
      <c r="F22" s="213"/>
      <c r="G22" s="213"/>
      <c r="H22" s="44"/>
      <c r="I22" s="212"/>
      <c r="J22" s="212"/>
      <c r="K22" s="212" t="s">
        <v>88</v>
      </c>
      <c r="L22" s="213" t="s">
        <v>88</v>
      </c>
      <c r="M22" s="213" t="s">
        <v>88</v>
      </c>
      <c r="N22" s="3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210" t="s">
        <v>357</v>
      </c>
      <c r="B23" s="18"/>
      <c r="C23" s="212">
        <f>+'8. PPyE'!C23*90%</f>
        <v>371468700</v>
      </c>
      <c r="D23" s="212">
        <f>+C23/15*7</f>
        <v>173352060</v>
      </c>
      <c r="E23" s="212">
        <f>+C23/15</f>
        <v>24764580</v>
      </c>
      <c r="F23" s="213" t="s">
        <v>88</v>
      </c>
      <c r="G23" s="213">
        <f t="shared" ref="G23:G25" si="5">SUM(D23:F23)</f>
        <v>198116640</v>
      </c>
      <c r="H23" s="44"/>
      <c r="I23" s="212">
        <f>+'8. PPyE'!C23</f>
        <v>412743000</v>
      </c>
      <c r="J23" s="212">
        <f>+I23/10*7</f>
        <v>288920100</v>
      </c>
      <c r="K23" s="212">
        <f>+I23/10</f>
        <v>41274300</v>
      </c>
      <c r="L23" s="213" t="s">
        <v>88</v>
      </c>
      <c r="M23" s="213">
        <f t="shared" ref="M23:M25" si="6">SUM(J23:L23)</f>
        <v>330194400</v>
      </c>
      <c r="N23" s="3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210" t="s">
        <v>358</v>
      </c>
      <c r="B24" s="18"/>
      <c r="C24" s="212">
        <f>+'8. PPyE'!C24*90%</f>
        <v>27000000</v>
      </c>
      <c r="D24" s="212">
        <f>+C24/15*5</f>
        <v>9000000</v>
      </c>
      <c r="E24" s="212">
        <f>C24/180*9</f>
        <v>1350000</v>
      </c>
      <c r="F24" s="213">
        <f>-D24-E24</f>
        <v>-10350000</v>
      </c>
      <c r="G24" s="213">
        <f t="shared" si="5"/>
        <v>0</v>
      </c>
      <c r="H24" s="44"/>
      <c r="I24" s="212">
        <f>+'8. PPyE'!C24</f>
        <v>30000000</v>
      </c>
      <c r="J24" s="212">
        <f>+I24/10*5</f>
        <v>15000000</v>
      </c>
      <c r="K24" s="212">
        <f>I24/120*9</f>
        <v>2250000</v>
      </c>
      <c r="L24" s="213">
        <f>-K24-J24</f>
        <v>-17250000</v>
      </c>
      <c r="M24" s="213">
        <f t="shared" si="6"/>
        <v>0</v>
      </c>
      <c r="N24" s="260"/>
      <c r="O24" s="8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210" t="s">
        <v>359</v>
      </c>
      <c r="B25" s="18"/>
      <c r="C25" s="212">
        <f>+'8. PPyE'!F25*90%</f>
        <v>140130000</v>
      </c>
      <c r="D25" s="212">
        <v>0</v>
      </c>
      <c r="E25" s="212">
        <f>+C25/180*7</f>
        <v>5449500</v>
      </c>
      <c r="F25" s="213"/>
      <c r="G25" s="213">
        <f t="shared" si="5"/>
        <v>5449500</v>
      </c>
      <c r="H25" s="44"/>
      <c r="I25" s="212">
        <f>+C25</f>
        <v>140130000</v>
      </c>
      <c r="J25" s="212">
        <v>0</v>
      </c>
      <c r="K25" s="212">
        <f>+I25/180*7</f>
        <v>5449500</v>
      </c>
      <c r="L25" s="213"/>
      <c r="M25" s="213">
        <f t="shared" si="6"/>
        <v>5449500</v>
      </c>
      <c r="N25" s="3"/>
      <c r="O25" s="8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210" t="s">
        <v>360</v>
      </c>
      <c r="B26" s="18"/>
      <c r="C26" s="212"/>
      <c r="D26" s="221">
        <f t="shared" ref="D26:G26" si="7">SUM(D23:D25)</f>
        <v>182352060</v>
      </c>
      <c r="E26" s="221">
        <f t="shared" si="7"/>
        <v>31564080</v>
      </c>
      <c r="F26" s="261">
        <f t="shared" si="7"/>
        <v>-10350000</v>
      </c>
      <c r="G26" s="261">
        <f t="shared" si="7"/>
        <v>203566140</v>
      </c>
      <c r="H26" s="44"/>
      <c r="I26" s="212"/>
      <c r="J26" s="221">
        <f t="shared" ref="J26:M26" si="8">SUM(J23:J25)</f>
        <v>303920100</v>
      </c>
      <c r="K26" s="221">
        <f t="shared" si="8"/>
        <v>48973800</v>
      </c>
      <c r="L26" s="221">
        <f t="shared" si="8"/>
        <v>-17250000</v>
      </c>
      <c r="M26" s="221">
        <f t="shared" si="8"/>
        <v>335643900</v>
      </c>
      <c r="N26" s="3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210"/>
      <c r="B27" s="18"/>
      <c r="C27" s="212"/>
      <c r="D27" s="212"/>
      <c r="E27" s="212"/>
      <c r="F27" s="213"/>
      <c r="G27" s="213"/>
      <c r="H27" s="44"/>
      <c r="I27" s="212"/>
      <c r="J27" s="212"/>
      <c r="K27" s="212" t="s">
        <v>88</v>
      </c>
      <c r="L27" s="213" t="s">
        <v>88</v>
      </c>
      <c r="M27" s="213" t="s">
        <v>88</v>
      </c>
      <c r="N27" s="3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215" t="s">
        <v>381</v>
      </c>
      <c r="B28" s="18"/>
      <c r="C28" s="212"/>
      <c r="D28" s="212"/>
      <c r="E28" s="212"/>
      <c r="F28" s="213"/>
      <c r="G28" s="213"/>
      <c r="H28" s="44"/>
      <c r="I28" s="212"/>
      <c r="J28" s="212"/>
      <c r="K28" s="212" t="s">
        <v>88</v>
      </c>
      <c r="L28" s="213" t="s">
        <v>88</v>
      </c>
      <c r="M28" s="213" t="s">
        <v>88</v>
      </c>
      <c r="N28" s="3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210" t="s">
        <v>357</v>
      </c>
      <c r="B29" s="18"/>
      <c r="C29" s="212">
        <f>+'8. PPyE'!C29*90%</f>
        <v>196137000</v>
      </c>
      <c r="D29" s="212">
        <f>+C29/8*5.5</f>
        <v>134844187.5</v>
      </c>
      <c r="E29" s="212">
        <f>+C29/8</f>
        <v>24517125</v>
      </c>
      <c r="F29" s="213"/>
      <c r="G29" s="213">
        <f t="shared" ref="G29:G30" si="9">SUM(D29:F29)</f>
        <v>159361312.5</v>
      </c>
      <c r="H29" s="44"/>
      <c r="I29" s="212">
        <f>+'8. PPyE'!C29</f>
        <v>217930000</v>
      </c>
      <c r="J29" s="212">
        <f>+I29</f>
        <v>217930000</v>
      </c>
      <c r="K29" s="212">
        <v>0</v>
      </c>
      <c r="L29" s="213"/>
      <c r="M29" s="213">
        <f t="shared" ref="M29:M30" si="10">SUM(J29:L29)</f>
        <v>217930000</v>
      </c>
      <c r="N29" s="3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8" t="s">
        <v>362</v>
      </c>
      <c r="B30" s="18"/>
      <c r="C30" s="212">
        <f>+'8. PPyE'!F30*90%</f>
        <v>95319000</v>
      </c>
      <c r="D30" s="212">
        <v>0</v>
      </c>
      <c r="E30" s="212">
        <f>C30/8/12*8</f>
        <v>7943250</v>
      </c>
      <c r="F30" s="213"/>
      <c r="G30" s="213">
        <f t="shared" si="9"/>
        <v>7943250</v>
      </c>
      <c r="H30" s="44"/>
      <c r="I30" s="212">
        <f>+C30</f>
        <v>95319000</v>
      </c>
      <c r="J30" s="212">
        <v>0</v>
      </c>
      <c r="K30" s="212">
        <f>+I30/10/12*8</f>
        <v>6354600</v>
      </c>
      <c r="L30" s="213"/>
      <c r="M30" s="213">
        <f t="shared" si="10"/>
        <v>6354600</v>
      </c>
      <c r="N30" s="3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210" t="s">
        <v>363</v>
      </c>
      <c r="B31" s="18"/>
      <c r="C31" s="212"/>
      <c r="D31" s="221">
        <f t="shared" ref="D31:G31" si="11">SUM(D29:D30)</f>
        <v>134844187.5</v>
      </c>
      <c r="E31" s="221">
        <f t="shared" si="11"/>
        <v>32460375</v>
      </c>
      <c r="F31" s="221">
        <f t="shared" si="11"/>
        <v>0</v>
      </c>
      <c r="G31" s="221">
        <f t="shared" si="11"/>
        <v>167304562.5</v>
      </c>
      <c r="H31" s="44"/>
      <c r="I31" s="212"/>
      <c r="J31" s="221">
        <f t="shared" ref="J31:M31" si="12">SUM(J29:J30)</f>
        <v>217930000</v>
      </c>
      <c r="K31" s="221">
        <f t="shared" si="12"/>
        <v>6354600</v>
      </c>
      <c r="L31" s="221">
        <f t="shared" si="12"/>
        <v>0</v>
      </c>
      <c r="M31" s="221">
        <f t="shared" si="12"/>
        <v>224284600</v>
      </c>
      <c r="N31" s="3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210"/>
      <c r="B32" s="18"/>
      <c r="C32" s="212"/>
      <c r="D32" s="212"/>
      <c r="E32" s="212"/>
      <c r="F32" s="213"/>
      <c r="G32" s="213"/>
      <c r="H32" s="44"/>
      <c r="I32" s="212"/>
      <c r="J32" s="212"/>
      <c r="K32" s="212"/>
      <c r="L32" s="213"/>
      <c r="M32" s="213"/>
      <c r="N32" s="3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215" t="s">
        <v>382</v>
      </c>
      <c r="B33" s="18"/>
      <c r="C33" s="212"/>
      <c r="D33" s="212"/>
      <c r="E33" s="212"/>
      <c r="F33" s="213"/>
      <c r="G33" s="213"/>
      <c r="H33" s="44"/>
      <c r="I33" s="212"/>
      <c r="J33" s="212"/>
      <c r="K33" s="212" t="s">
        <v>88</v>
      </c>
      <c r="L33" s="213" t="s">
        <v>383</v>
      </c>
      <c r="M33" s="213" t="s">
        <v>88</v>
      </c>
      <c r="N33" s="3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246" t="s">
        <v>357</v>
      </c>
      <c r="B34" s="18"/>
      <c r="C34" s="212">
        <f>+'8. PPyE'!C34</f>
        <v>48791336</v>
      </c>
      <c r="D34" s="212">
        <v>16620975</v>
      </c>
      <c r="E34" s="212">
        <f>+'8. PPyE'!G34/5</f>
        <v>9758267.1999999993</v>
      </c>
      <c r="F34" s="213"/>
      <c r="G34" s="213">
        <f t="shared" ref="G34:G35" si="13">SUM(D34:F34)</f>
        <v>26379242.199999999</v>
      </c>
      <c r="H34" s="44"/>
      <c r="I34" s="212">
        <f>+'8. PPyE'!C34</f>
        <v>48791336</v>
      </c>
      <c r="J34" s="212">
        <f t="shared" ref="J34:K34" si="14">+D34</f>
        <v>16620975</v>
      </c>
      <c r="K34" s="212">
        <f t="shared" si="14"/>
        <v>9758267.1999999993</v>
      </c>
      <c r="L34" s="213" t="s">
        <v>88</v>
      </c>
      <c r="M34" s="213">
        <f t="shared" ref="M34:M35" si="15">SUM(J34:L34)</f>
        <v>26379242.199999999</v>
      </c>
      <c r="N34" s="3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210" t="s">
        <v>365</v>
      </c>
      <c r="B35" s="18"/>
      <c r="C35" s="212">
        <f>+'8. PPyE'!C35</f>
        <v>50568489</v>
      </c>
      <c r="D35" s="218">
        <f>+C35/60*32</f>
        <v>26969860.800000001</v>
      </c>
      <c r="E35" s="218">
        <f>+'8. PPyE'!E35-D35</f>
        <v>23598628.199999999</v>
      </c>
      <c r="F35" s="224">
        <f>-D35-E35</f>
        <v>-50568489</v>
      </c>
      <c r="G35" s="224">
        <f t="shared" si="13"/>
        <v>0</v>
      </c>
      <c r="H35" s="44"/>
      <c r="I35" s="212">
        <f>+'8. PPyE'!C35</f>
        <v>50568489</v>
      </c>
      <c r="J35" s="218">
        <f>+D35</f>
        <v>26969860.800000001</v>
      </c>
      <c r="K35" s="218">
        <f>+'9. DEPRECIACIÓN'!E35</f>
        <v>23598628.199999999</v>
      </c>
      <c r="L35" s="224">
        <f>-J35-K35</f>
        <v>-50568489</v>
      </c>
      <c r="M35" s="224">
        <f t="shared" si="15"/>
        <v>0</v>
      </c>
      <c r="N35" s="3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210" t="s">
        <v>366</v>
      </c>
      <c r="B36" s="18"/>
      <c r="C36" s="212"/>
      <c r="D36" s="218">
        <f t="shared" ref="D36:G36" si="16">SUM(D34:D35)</f>
        <v>43590835.799999997</v>
      </c>
      <c r="E36" s="218">
        <f t="shared" si="16"/>
        <v>33356895.399999999</v>
      </c>
      <c r="F36" s="224">
        <f t="shared" si="16"/>
        <v>-50568489</v>
      </c>
      <c r="G36" s="224">
        <f t="shared" si="16"/>
        <v>26379242.199999999</v>
      </c>
      <c r="H36" s="44"/>
      <c r="I36" s="212"/>
      <c r="J36" s="218">
        <f t="shared" ref="J36:M36" si="17">SUM(J34:J35)</f>
        <v>43590835.799999997</v>
      </c>
      <c r="K36" s="218">
        <f t="shared" si="17"/>
        <v>33356895.399999999</v>
      </c>
      <c r="L36" s="218">
        <f t="shared" si="17"/>
        <v>-50568489</v>
      </c>
      <c r="M36" s="218">
        <f t="shared" si="17"/>
        <v>26379242.199999999</v>
      </c>
      <c r="N36" s="3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247"/>
      <c r="B37" s="4"/>
      <c r="C37" s="248"/>
      <c r="D37" s="249"/>
      <c r="E37" s="249"/>
      <c r="F37" s="250"/>
      <c r="G37" s="250"/>
      <c r="H37" s="251"/>
      <c r="I37" s="248"/>
      <c r="J37" s="249"/>
      <c r="K37" s="249" t="s">
        <v>88</v>
      </c>
      <c r="L37" s="250" t="s">
        <v>88</v>
      </c>
      <c r="M37" s="250" t="s">
        <v>88</v>
      </c>
      <c r="N37" s="3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88" t="s">
        <v>367</v>
      </c>
      <c r="B38" s="128"/>
      <c r="C38" s="255"/>
      <c r="D38" s="255">
        <f t="shared" ref="D38:G38" si="18">+D36+D31+D26+D20+D18+D13</f>
        <v>418759216.63333333</v>
      </c>
      <c r="E38" s="255">
        <f t="shared" si="18"/>
        <v>111394362.40000001</v>
      </c>
      <c r="F38" s="255">
        <f t="shared" si="18"/>
        <v>-60918489</v>
      </c>
      <c r="G38" s="255">
        <f t="shared" si="18"/>
        <v>469235090.0333333</v>
      </c>
      <c r="H38" s="81"/>
      <c r="I38" s="255"/>
      <c r="J38" s="255">
        <f t="shared" ref="J38:M38" si="19">+J36+J31+J26+J20+J18+J13</f>
        <v>763333069.13333333</v>
      </c>
      <c r="K38" s="255">
        <f t="shared" si="19"/>
        <v>115418307.40000001</v>
      </c>
      <c r="L38" s="255">
        <f t="shared" si="19"/>
        <v>-67818489</v>
      </c>
      <c r="M38" s="255">
        <f t="shared" si="19"/>
        <v>810932887.53333342</v>
      </c>
      <c r="N38" s="3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72"/>
      <c r="B39" s="1"/>
      <c r="C39" s="1"/>
      <c r="D39" s="262"/>
      <c r="E39" s="262"/>
      <c r="F39" s="263"/>
      <c r="G39" s="263"/>
      <c r="H39" s="44"/>
      <c r="I39" s="44"/>
      <c r="J39" s="263"/>
      <c r="K39" s="263"/>
      <c r="L39" s="263"/>
      <c r="M39" s="263"/>
      <c r="N39" s="3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72"/>
      <c r="B40" s="1"/>
      <c r="C40" s="1"/>
      <c r="D40" s="262"/>
      <c r="E40" s="1"/>
      <c r="F40" s="263"/>
      <c r="G40" s="263"/>
      <c r="H40" s="44"/>
      <c r="I40" s="44"/>
      <c r="J40" s="263"/>
      <c r="K40" s="263"/>
      <c r="L40" s="263"/>
      <c r="M40" s="263"/>
      <c r="N40" s="3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1"/>
      <c r="C41" s="1"/>
      <c r="D41" s="1"/>
      <c r="E41" s="262"/>
      <c r="F41" s="18"/>
      <c r="G41" s="18"/>
      <c r="H41" s="18"/>
      <c r="I41" s="18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1"/>
      <c r="G84" s="4"/>
      <c r="H84" s="4"/>
      <c r="I84" s="4"/>
      <c r="J84" s="4"/>
      <c r="K84" s="4"/>
      <c r="L84" s="4"/>
      <c r="M84" s="4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4"/>
      <c r="H85" s="4"/>
      <c r="I85" s="4"/>
      <c r="J85" s="4"/>
      <c r="K85" s="4"/>
      <c r="L85" s="4"/>
      <c r="M85" s="4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4"/>
      <c r="H86" s="4"/>
      <c r="I86" s="4"/>
      <c r="J86" s="4"/>
      <c r="K86" s="4"/>
      <c r="L86" s="4"/>
      <c r="M86" s="4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4"/>
      <c r="D87" s="1"/>
      <c r="E87" s="1"/>
      <c r="F87" s="1"/>
      <c r="G87" s="4"/>
      <c r="H87" s="4"/>
      <c r="I87" s="4"/>
      <c r="J87" s="4"/>
      <c r="K87" s="4"/>
      <c r="L87" s="4"/>
      <c r="M87" s="4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4"/>
      <c r="D88" s="1"/>
      <c r="E88" s="1"/>
      <c r="F88" s="1"/>
      <c r="G88" s="4"/>
      <c r="H88" s="4"/>
      <c r="I88" s="4"/>
      <c r="J88" s="4"/>
      <c r="K88" s="4"/>
      <c r="L88" s="4"/>
      <c r="M88" s="4"/>
      <c r="N88" s="253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4"/>
      <c r="D89" s="1"/>
      <c r="E89" s="1"/>
      <c r="F89" s="1"/>
      <c r="G89" s="18"/>
      <c r="H89" s="4"/>
      <c r="I89" s="4"/>
      <c r="J89" s="4"/>
      <c r="K89" s="4"/>
      <c r="L89" s="4"/>
      <c r="M89" s="4"/>
      <c r="N89" s="253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4"/>
      <c r="D90" s="1"/>
      <c r="E90" s="1"/>
      <c r="F90" s="1"/>
      <c r="G90" s="4"/>
      <c r="H90" s="4"/>
      <c r="I90" s="4"/>
      <c r="J90" s="4"/>
      <c r="K90" s="4"/>
      <c r="L90" s="4"/>
      <c r="M90" s="4"/>
      <c r="N90" s="253"/>
      <c r="O90" s="1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 customHeight="1" x14ac:dyDescent="0.2">
      <c r="A91" s="4"/>
      <c r="B91" s="4"/>
      <c r="C91" s="1"/>
      <c r="D91" s="4"/>
      <c r="E91" s="4"/>
      <c r="F91" s="4"/>
      <c r="G91" s="4"/>
      <c r="H91" s="4"/>
      <c r="I91" s="4"/>
      <c r="J91" s="4"/>
      <c r="K91" s="4"/>
      <c r="L91" s="4"/>
      <c r="M91" s="4"/>
      <c r="N91" s="253"/>
      <c r="O91" s="1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 customHeight="1" x14ac:dyDescent="0.2">
      <c r="A92" s="1"/>
      <c r="B92" s="4"/>
      <c r="C92" s="1"/>
      <c r="D92" s="4"/>
      <c r="E92" s="4"/>
      <c r="F92" s="4"/>
      <c r="G92" s="4"/>
      <c r="H92" s="251"/>
      <c r="I92" s="251"/>
      <c r="J92" s="4"/>
      <c r="K92" s="4"/>
      <c r="L92" s="4"/>
      <c r="M92" s="4"/>
      <c r="N92" s="253"/>
      <c r="O92" s="1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 customHeight="1" x14ac:dyDescent="0.2">
      <c r="A93" s="1"/>
      <c r="B93" s="4"/>
      <c r="C93" s="1"/>
      <c r="D93" s="4"/>
      <c r="E93" s="4"/>
      <c r="F93" s="4"/>
      <c r="G93" s="4"/>
      <c r="H93" s="1"/>
      <c r="I93" s="1"/>
      <c r="J93" s="1"/>
      <c r="K93" s="1"/>
      <c r="L93" s="1"/>
      <c r="M93" s="1"/>
      <c r="N93" s="253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 customHeight="1" x14ac:dyDescent="0.2">
      <c r="A94" s="4"/>
      <c r="B94" s="4"/>
      <c r="C94" s="1"/>
      <c r="D94" s="4"/>
      <c r="E94" s="4"/>
      <c r="F94" s="4"/>
      <c r="G94" s="4"/>
      <c r="H94" s="1"/>
      <c r="I94" s="1"/>
      <c r="J94" s="1"/>
      <c r="K94" s="1"/>
      <c r="L94" s="1"/>
      <c r="M94" s="1"/>
      <c r="N94" s="253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253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253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3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3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53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253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253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253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253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253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253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253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253"/>
      <c r="O107" s="4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253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9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253"/>
      <c r="O110" s="18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253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253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253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253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253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253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253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253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253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253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253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253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253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253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253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253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253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253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253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253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253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253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253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253"/>
      <c r="O134" s="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253"/>
      <c r="O135" s="4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25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3"/>
      <c r="O136" s="4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3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3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3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3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3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4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8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 customHeight="1" x14ac:dyDescent="0.2">
      <c r="A189" s="1"/>
      <c r="B189" s="1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 customHeight="1" x14ac:dyDescent="0.2">
      <c r="A190" s="1"/>
      <c r="B190" s="1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 customHeight="1" x14ac:dyDescent="0.2">
      <c r="A193" s="4"/>
      <c r="B193" s="4"/>
      <c r="C193" s="1"/>
      <c r="D193" s="4"/>
      <c r="E193" s="4"/>
      <c r="F193" s="4"/>
      <c r="G193" s="4"/>
      <c r="H193" s="1"/>
      <c r="I193" s="1"/>
      <c r="J193" s="1"/>
      <c r="K193" s="1"/>
      <c r="L193" s="1"/>
      <c r="M193" s="1"/>
      <c r="N193" s="1"/>
      <c r="O193" s="4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4"/>
      <c r="B194" s="4"/>
      <c r="C194" s="1"/>
      <c r="D194" s="4"/>
      <c r="E194" s="4"/>
      <c r="F194" s="4"/>
      <c r="G194" s="4"/>
      <c r="H194" s="1"/>
      <c r="I194" s="1"/>
      <c r="J194" s="1"/>
      <c r="K194" s="1"/>
      <c r="L194" s="1"/>
      <c r="M194" s="1"/>
      <c r="N194" s="1"/>
      <c r="O194" s="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4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3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3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3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3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3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3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3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3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3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3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3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3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3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3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3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3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3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3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3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3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3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3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3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3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3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3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3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3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3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3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3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3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3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3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3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3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3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3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3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3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3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3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3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3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3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3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3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3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3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3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3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3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3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3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3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3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3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3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3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3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3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3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3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3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3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3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3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3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3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3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3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3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3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3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3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3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3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3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3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3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3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3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3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3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3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3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3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3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3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3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3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3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3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3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3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3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3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3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3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3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3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3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3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3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3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3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3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3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3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3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3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3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3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3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3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3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3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3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3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3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3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3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3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3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3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3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3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3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3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3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3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3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3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3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3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3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3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3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3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3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3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3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3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3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3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3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3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3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3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3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3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3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3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3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3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3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3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3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3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3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3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3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3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3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3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3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3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3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3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3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3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3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3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3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3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3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3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3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3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3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3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3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3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3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3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3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3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3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3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3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3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3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3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3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3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3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3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3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3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3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3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3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3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3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3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3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3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3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3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3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3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3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3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3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3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3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3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3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3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3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3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3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3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3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3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3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3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3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3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3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3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3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3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3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3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3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3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3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3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3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3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3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3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3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3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3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3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3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3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3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3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3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3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3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3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3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3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3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3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3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3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3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3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3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3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3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3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3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3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3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3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3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3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3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3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3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3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3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3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3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3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3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3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3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3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3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3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3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3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3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3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3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3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3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3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3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3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3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3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3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3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3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3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3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3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3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3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3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3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3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3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3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3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3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3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3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3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3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3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3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3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3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3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3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3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3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3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3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3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3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3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3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3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3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3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3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3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3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3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3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3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3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3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3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3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3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3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3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3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3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3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3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3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3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3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3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3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3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3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3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3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3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3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3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3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3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3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3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3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3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3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3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3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3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3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3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3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3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3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3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3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3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3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3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3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3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3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3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3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3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3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3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3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3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3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3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3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3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3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3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3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3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3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3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3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3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3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3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3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3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3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3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3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3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3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3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3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3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3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3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3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3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3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3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3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3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3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3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3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3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3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3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3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3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3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3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3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3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3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3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3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3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3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3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3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3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3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3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3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3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3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3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3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3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3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3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3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3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3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3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3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3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3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3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3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3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3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3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3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3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3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3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3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3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3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3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3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3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3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3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3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3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3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3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3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3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3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3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3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3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3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3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3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3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3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3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3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3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3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3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3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3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3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3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3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3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3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3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3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3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3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3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3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3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3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3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3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3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3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3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3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3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3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3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3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3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3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3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3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3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3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3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3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3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3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3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3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3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3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3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3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3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3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3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3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3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3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3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3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3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3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3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3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3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3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3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3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3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3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3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3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3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3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3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3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3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3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3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3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3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3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3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3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3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3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3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3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3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3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3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3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3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3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3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3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3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3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3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3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3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3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3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3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3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3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3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3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3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3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3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3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3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3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3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3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3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3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3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3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3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3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3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3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3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3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3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3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3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3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3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3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3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3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3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3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3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3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3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3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3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3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3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3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3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3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3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3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3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3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3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3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3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3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3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3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3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3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3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3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3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3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3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3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3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3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3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3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3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3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3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3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3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3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3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3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3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3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3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3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3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3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3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3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3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3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3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3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3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3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3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3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3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3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3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3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3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3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3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3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3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3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3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3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3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3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3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3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3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3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3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3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3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3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3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3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3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3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3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3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3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3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3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3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3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3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3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3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3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3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3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3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3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3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3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3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3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3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3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3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3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3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3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3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3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3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3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3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3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3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3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3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3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3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3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3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3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3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3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3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3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3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3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3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3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3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3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3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3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3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3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3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3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3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3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3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3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3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3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3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3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3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3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3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3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3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3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3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3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3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3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3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3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3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3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3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3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3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3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3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3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3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3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3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3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3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3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3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3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3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3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3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3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3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3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">
    <mergeCell ref="C6:G6"/>
    <mergeCell ref="I6:M6"/>
    <mergeCell ref="A7:B7"/>
  </mergeCells>
  <printOptions horizontalCentered="1" verticalCentered="1"/>
  <pageMargins left="0.39370078740157483" right="0.39370078740157483" top="0.59055118110236227" bottom="0.59055118110236227" header="0" footer="0"/>
  <pageSetup orientation="landscape"/>
  <headerFooter>
    <oddHeader>&amp;C</oddHeader>
    <oddFooter>&amp;C</oddFooter>
  </headerFooter>
  <rowBreaks count="1" manualBreakCount="1">
    <brk id="192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Z1000"/>
  <sheetViews>
    <sheetView workbookViewId="0"/>
  </sheetViews>
  <sheetFormatPr baseColWidth="10" defaultColWidth="12.5703125" defaultRowHeight="15" customHeight="1" x14ac:dyDescent="0.2"/>
  <cols>
    <col min="1" max="1" width="11.7109375" customWidth="1"/>
    <col min="2" max="2" width="9.28515625" customWidth="1"/>
    <col min="3" max="5" width="10.5703125" customWidth="1"/>
    <col min="6" max="7" width="10.28515625" customWidth="1"/>
    <col min="8" max="8" width="10.28515625" hidden="1" customWidth="1"/>
    <col min="9" max="9" width="12.7109375" customWidth="1"/>
    <col min="10" max="12" width="10.7109375" customWidth="1"/>
    <col min="13" max="13" width="5.5703125" customWidth="1"/>
    <col min="14" max="14" width="9.85546875" customWidth="1"/>
    <col min="15" max="15" width="6.28515625" customWidth="1"/>
    <col min="16" max="26" width="11.42578125" customWidth="1"/>
  </cols>
  <sheetData>
    <row r="1" spans="1:26" ht="12" customHeight="1" x14ac:dyDescent="0.2">
      <c r="A1" s="16" t="str">
        <f>+'9. DEPRECIACIÓN'!A1</f>
        <v>INDUSTRIAS EL MEJOR ESTILO S.A.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20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2" customHeight="1" x14ac:dyDescent="0.2">
      <c r="A2" s="16" t="str">
        <f>+'9. DEPRECIACIÓN'!A2</f>
        <v>NIT 860.378.961 - 5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20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" customHeight="1" x14ac:dyDescent="0.2">
      <c r="A3" s="16" t="str">
        <f>+'9. DEPRECIACIÓN'!A3</f>
        <v>DECLARACION DE RENTA AÑO GRAVABLE 2021</v>
      </c>
      <c r="B3" s="18"/>
      <c r="C3" s="18"/>
      <c r="D3" s="18"/>
      <c r="E3" s="18"/>
      <c r="F3" s="18"/>
      <c r="G3" s="18"/>
      <c r="H3" s="18"/>
      <c r="I3" s="18"/>
      <c r="J3" s="17"/>
      <c r="K3" s="17" t="s">
        <v>384</v>
      </c>
      <c r="L3" s="18"/>
      <c r="M3" s="18"/>
      <c r="N3" s="17"/>
      <c r="O3" s="20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2" customHeight="1" x14ac:dyDescent="0.2">
      <c r="A4" s="16" t="s">
        <v>16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 t="s">
        <v>88</v>
      </c>
      <c r="M4" s="18"/>
      <c r="N4" s="18"/>
      <c r="O4" s="20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2" customHeight="1" x14ac:dyDescent="0.2">
      <c r="A5" s="16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20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2" customHeight="1" x14ac:dyDescent="0.2">
      <c r="A6" s="18"/>
      <c r="B6" s="18"/>
      <c r="C6" s="18"/>
      <c r="D6" s="18"/>
      <c r="E6" s="18"/>
      <c r="F6" s="577" t="s">
        <v>44</v>
      </c>
      <c r="G6" s="575"/>
      <c r="H6" s="581"/>
      <c r="I6" s="264"/>
      <c r="J6" s="582" t="s">
        <v>385</v>
      </c>
      <c r="K6" s="575"/>
      <c r="L6" s="576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2" customHeight="1" x14ac:dyDescent="0.2">
      <c r="A7" s="265"/>
      <c r="B7" s="266"/>
      <c r="C7" s="267"/>
      <c r="D7" s="236"/>
      <c r="E7" s="236" t="s">
        <v>386</v>
      </c>
      <c r="F7" s="198"/>
      <c r="G7" s="198"/>
      <c r="H7" s="198" t="s">
        <v>44</v>
      </c>
      <c r="I7" s="198" t="s">
        <v>387</v>
      </c>
      <c r="J7" s="268"/>
      <c r="K7" s="268"/>
      <c r="L7" s="268" t="s">
        <v>388</v>
      </c>
      <c r="M7" s="26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2" customHeight="1" x14ac:dyDescent="0.2">
      <c r="A8" s="269" t="s">
        <v>389</v>
      </c>
      <c r="B8" s="194" t="s">
        <v>390</v>
      </c>
      <c r="C8" s="194" t="s">
        <v>390</v>
      </c>
      <c r="D8" s="237" t="s">
        <v>207</v>
      </c>
      <c r="E8" s="237" t="s">
        <v>391</v>
      </c>
      <c r="F8" s="270" t="s">
        <v>392</v>
      </c>
      <c r="G8" s="270" t="s">
        <v>342</v>
      </c>
      <c r="H8" s="270" t="s">
        <v>393</v>
      </c>
      <c r="I8" s="270" t="s">
        <v>394</v>
      </c>
      <c r="J8" s="271" t="s">
        <v>392</v>
      </c>
      <c r="K8" s="271" t="s">
        <v>342</v>
      </c>
      <c r="L8" s="271" t="s">
        <v>393</v>
      </c>
      <c r="M8" s="271" t="s">
        <v>395</v>
      </c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2" customHeight="1" x14ac:dyDescent="0.2">
      <c r="A9" s="272"/>
      <c r="B9" s="204" t="s">
        <v>396</v>
      </c>
      <c r="C9" s="203" t="s">
        <v>397</v>
      </c>
      <c r="D9" s="242" t="s">
        <v>398</v>
      </c>
      <c r="E9" s="242" t="s">
        <v>42</v>
      </c>
      <c r="F9" s="273" t="s">
        <v>399</v>
      </c>
      <c r="G9" s="273" t="s">
        <v>248</v>
      </c>
      <c r="H9" s="273" t="s">
        <v>248</v>
      </c>
      <c r="I9" s="273" t="s">
        <v>400</v>
      </c>
      <c r="J9" s="274" t="s">
        <v>399</v>
      </c>
      <c r="K9" s="274" t="s">
        <v>248</v>
      </c>
      <c r="L9" s="274" t="s">
        <v>401</v>
      </c>
      <c r="M9" s="274" t="s">
        <v>88</v>
      </c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2" customHeight="1" x14ac:dyDescent="0.2">
      <c r="A10" s="210"/>
      <c r="B10" s="275"/>
      <c r="C10" s="19"/>
      <c r="D10" s="214"/>
      <c r="E10" s="276"/>
      <c r="F10" s="214"/>
      <c r="G10" s="276"/>
      <c r="H10" s="276"/>
      <c r="I10" s="277"/>
      <c r="J10" s="277"/>
      <c r="K10" s="214"/>
      <c r="L10" s="214"/>
      <c r="M10" s="27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2" customHeight="1" x14ac:dyDescent="0.2">
      <c r="A11" s="279" t="s">
        <v>402</v>
      </c>
      <c r="B11" s="275"/>
      <c r="C11" s="19"/>
      <c r="D11" s="212"/>
      <c r="E11" s="212"/>
      <c r="F11" s="212"/>
      <c r="G11" s="212"/>
      <c r="H11" s="212"/>
      <c r="I11" s="213"/>
      <c r="J11" s="277"/>
      <c r="K11" s="212"/>
      <c r="L11" s="212"/>
      <c r="M11" s="27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2" customHeight="1" x14ac:dyDescent="0.2">
      <c r="A12" s="210"/>
      <c r="B12" s="275"/>
      <c r="C12" s="19"/>
      <c r="D12" s="212"/>
      <c r="E12" s="212"/>
      <c r="F12" s="212"/>
      <c r="G12" s="212"/>
      <c r="H12" s="212"/>
      <c r="I12" s="213"/>
      <c r="J12" s="277"/>
      <c r="K12" s="212"/>
      <c r="L12" s="212"/>
      <c r="M12" s="27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2" customHeight="1" x14ac:dyDescent="0.2">
      <c r="A13" s="210" t="s">
        <v>403</v>
      </c>
      <c r="B13" s="280" t="s">
        <v>404</v>
      </c>
      <c r="C13" s="281" t="s">
        <v>405</v>
      </c>
      <c r="D13" s="212">
        <f>-'8. PPyE'!F11</f>
        <v>108000000</v>
      </c>
      <c r="E13" s="212">
        <f>+J13-D13</f>
        <v>187000000</v>
      </c>
      <c r="F13" s="212"/>
      <c r="G13" s="212"/>
      <c r="H13" s="212"/>
      <c r="I13" s="213"/>
      <c r="J13" s="213">
        <v>295000000</v>
      </c>
      <c r="K13" s="212">
        <f>-'8. PPyE'!K11</f>
        <v>239000000</v>
      </c>
      <c r="L13" s="212">
        <f>+J13-K13</f>
        <v>56000000</v>
      </c>
      <c r="M13" s="282" t="s">
        <v>406</v>
      </c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2" customHeight="1" x14ac:dyDescent="0.2">
      <c r="A14" s="210"/>
      <c r="B14" s="275"/>
      <c r="C14" s="283"/>
      <c r="D14" s="212"/>
      <c r="E14" s="212"/>
      <c r="F14" s="212"/>
      <c r="G14" s="212"/>
      <c r="H14" s="212"/>
      <c r="I14" s="213"/>
      <c r="J14" s="213"/>
      <c r="K14" s="212"/>
      <c r="L14" s="212"/>
      <c r="M14" s="28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2" customHeight="1" x14ac:dyDescent="0.2">
      <c r="A15" s="210" t="s">
        <v>407</v>
      </c>
      <c r="B15" s="275" t="s">
        <v>408</v>
      </c>
      <c r="C15" s="285" t="s">
        <v>409</v>
      </c>
      <c r="D15" s="212">
        <f>-'8. PPyE'!F24+'9. DEPRECIACIÓN'!F24</f>
        <v>19650000</v>
      </c>
      <c r="E15" s="212">
        <f>K28-D15</f>
        <v>7850000</v>
      </c>
      <c r="F15" s="212">
        <v>0</v>
      </c>
      <c r="G15" s="212">
        <v>0</v>
      </c>
      <c r="H15" s="212"/>
      <c r="I15" s="213">
        <f>-K32</f>
        <v>14528375</v>
      </c>
      <c r="J15" s="213">
        <f>+K28-I15</f>
        <v>12971625</v>
      </c>
      <c r="K15" s="212">
        <f>+K29</f>
        <v>12971625</v>
      </c>
      <c r="L15" s="212">
        <f>+J15-K15</f>
        <v>0</v>
      </c>
      <c r="M15" s="282" t="s">
        <v>410</v>
      </c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2" customHeight="1" x14ac:dyDescent="0.2">
      <c r="A16" s="210"/>
      <c r="B16" s="286"/>
      <c r="C16" s="283"/>
      <c r="D16" s="212"/>
      <c r="E16" s="212"/>
      <c r="F16" s="212"/>
      <c r="G16" s="212"/>
      <c r="H16" s="212"/>
      <c r="I16" s="213"/>
      <c r="J16" s="213"/>
      <c r="K16" s="212"/>
      <c r="L16" s="212"/>
      <c r="M16" s="28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2" customHeight="1" x14ac:dyDescent="0.2">
      <c r="A17" s="210" t="s">
        <v>282</v>
      </c>
      <c r="B17" s="287"/>
      <c r="C17" s="286"/>
      <c r="D17" s="288">
        <f t="shared" ref="D17:L17" si="0">SUM(D13:D16)</f>
        <v>127650000</v>
      </c>
      <c r="E17" s="289">
        <f t="shared" si="0"/>
        <v>194850000</v>
      </c>
      <c r="F17" s="289">
        <f t="shared" si="0"/>
        <v>0</v>
      </c>
      <c r="G17" s="289">
        <f t="shared" si="0"/>
        <v>0</v>
      </c>
      <c r="H17" s="289">
        <f t="shared" si="0"/>
        <v>0</v>
      </c>
      <c r="I17" s="289">
        <f t="shared" si="0"/>
        <v>14528375</v>
      </c>
      <c r="J17" s="289">
        <f t="shared" si="0"/>
        <v>307971625</v>
      </c>
      <c r="K17" s="289">
        <f t="shared" si="0"/>
        <v>251971625</v>
      </c>
      <c r="L17" s="289">
        <f t="shared" si="0"/>
        <v>56000000</v>
      </c>
      <c r="M17" s="284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2" customHeight="1" x14ac:dyDescent="0.2">
      <c r="A18" s="290"/>
      <c r="B18" s="291"/>
      <c r="C18" s="228"/>
      <c r="D18" s="218"/>
      <c r="E18" s="218"/>
      <c r="F18" s="218"/>
      <c r="G18" s="218"/>
      <c r="H18" s="218"/>
      <c r="I18" s="224"/>
      <c r="J18" s="224"/>
      <c r="K18" s="218"/>
      <c r="L18" s="218"/>
      <c r="M18" s="292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2" customHeight="1" x14ac:dyDescent="0.2">
      <c r="A19" s="192"/>
      <c r="B19" s="293"/>
      <c r="C19" s="293"/>
      <c r="D19" s="293"/>
      <c r="E19" s="293"/>
      <c r="F19" s="293"/>
      <c r="G19" s="293"/>
      <c r="H19" s="293"/>
      <c r="I19" s="293"/>
      <c r="J19" s="293"/>
      <c r="K19" s="293"/>
      <c r="L19" s="293"/>
      <c r="M19" s="294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2" customHeight="1" x14ac:dyDescent="0.2">
      <c r="A20" s="210"/>
      <c r="B20" s="33" t="s">
        <v>411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277"/>
      <c r="N20" s="18"/>
      <c r="O20" s="20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2" customHeight="1" x14ac:dyDescent="0.2">
      <c r="A21" s="210"/>
      <c r="B21" s="33" t="s">
        <v>412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277"/>
      <c r="N21" s="18"/>
      <c r="O21" s="20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2" customHeight="1" x14ac:dyDescent="0.2">
      <c r="A22" s="210"/>
      <c r="B22" s="33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277"/>
      <c r="N22" s="18"/>
      <c r="O22" s="20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" customHeight="1" x14ac:dyDescent="0.2">
      <c r="A23" s="210"/>
      <c r="B23" s="33" t="s">
        <v>413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277"/>
      <c r="N23" s="18"/>
      <c r="O23" s="20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2" customHeight="1" x14ac:dyDescent="0.2">
      <c r="A24" s="210"/>
      <c r="B24" s="33" t="s">
        <v>414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277"/>
      <c r="N24" s="18"/>
      <c r="O24" s="20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" customHeight="1" x14ac:dyDescent="0.2">
      <c r="A25" s="210"/>
      <c r="B25" s="33" t="s">
        <v>415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277"/>
      <c r="N25" s="18"/>
      <c r="O25" s="20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2" customHeight="1" x14ac:dyDescent="0.2">
      <c r="A26" s="210"/>
      <c r="B26" s="33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277"/>
      <c r="N26" s="18"/>
      <c r="O26" s="20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2" customHeight="1" x14ac:dyDescent="0.2">
      <c r="A27" s="210"/>
      <c r="B27" s="33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277"/>
      <c r="N27" s="18"/>
      <c r="O27" s="20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" customHeight="1" x14ac:dyDescent="0.2">
      <c r="A28" s="210"/>
      <c r="B28" s="18" t="s">
        <v>416</v>
      </c>
      <c r="C28" s="18"/>
      <c r="D28" s="18"/>
      <c r="E28" s="18"/>
      <c r="F28" s="44"/>
      <c r="G28" s="18"/>
      <c r="H28" s="18"/>
      <c r="I28" s="18"/>
      <c r="J28" s="44"/>
      <c r="K28" s="44">
        <v>27500000</v>
      </c>
      <c r="L28" s="18"/>
      <c r="M28" s="277"/>
      <c r="N28" s="18"/>
      <c r="O28" s="20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" customHeight="1" x14ac:dyDescent="0.2">
      <c r="A29" s="210"/>
      <c r="B29" s="18" t="s">
        <v>417</v>
      </c>
      <c r="C29" s="18"/>
      <c r="D29" s="18"/>
      <c r="E29" s="18"/>
      <c r="F29" s="44"/>
      <c r="G29" s="18" t="s">
        <v>418</v>
      </c>
      <c r="H29" s="18"/>
      <c r="I29" s="18"/>
      <c r="J29" s="44">
        <f>-'8. PPyE'!K24</f>
        <v>30221625</v>
      </c>
      <c r="K29" s="44">
        <f>SUM(J29:J30)</f>
        <v>12971625</v>
      </c>
      <c r="L29" s="18"/>
      <c r="M29" s="277"/>
      <c r="N29" s="18"/>
      <c r="O29" s="20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" customHeight="1" x14ac:dyDescent="0.2">
      <c r="A30" s="210"/>
      <c r="B30" s="18"/>
      <c r="C30" s="18"/>
      <c r="D30" s="18"/>
      <c r="E30" s="18"/>
      <c r="F30" s="44"/>
      <c r="G30" s="18" t="s">
        <v>419</v>
      </c>
      <c r="H30" s="18"/>
      <c r="I30" s="18"/>
      <c r="J30" s="219">
        <f>+'9. DEPRECIACIÓN'!L24</f>
        <v>-17250000</v>
      </c>
      <c r="K30" s="219"/>
      <c r="L30" s="18"/>
      <c r="M30" s="277"/>
      <c r="N30" s="18"/>
      <c r="O30" s="20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" customHeight="1" x14ac:dyDescent="0.2">
      <c r="A31" s="210"/>
      <c r="B31" s="18" t="s">
        <v>420</v>
      </c>
      <c r="C31" s="18"/>
      <c r="D31" s="18"/>
      <c r="E31" s="18"/>
      <c r="F31" s="44"/>
      <c r="G31" s="18"/>
      <c r="H31" s="18"/>
      <c r="I31" s="18"/>
      <c r="J31" s="44"/>
      <c r="K31" s="44">
        <f>+K28-K29</f>
        <v>14528375</v>
      </c>
      <c r="L31" s="18"/>
      <c r="M31" s="277"/>
      <c r="N31" s="18"/>
      <c r="O31" s="20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" customHeight="1" x14ac:dyDescent="0.2">
      <c r="A32" s="210"/>
      <c r="B32" s="18" t="s">
        <v>421</v>
      </c>
      <c r="C32" s="18"/>
      <c r="D32" s="18"/>
      <c r="E32" s="18"/>
      <c r="F32" s="44"/>
      <c r="G32" s="44"/>
      <c r="H32" s="18"/>
      <c r="I32" s="18"/>
      <c r="J32" s="44"/>
      <c r="K32" s="44">
        <f>-K31</f>
        <v>-14528375</v>
      </c>
      <c r="L32" s="18"/>
      <c r="M32" s="277"/>
      <c r="N32" s="18"/>
      <c r="O32" s="20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" customHeight="1" x14ac:dyDescent="0.2">
      <c r="A33" s="210"/>
      <c r="B33" s="18" t="s">
        <v>422</v>
      </c>
      <c r="C33" s="18"/>
      <c r="D33" s="18"/>
      <c r="E33" s="18"/>
      <c r="F33" s="44"/>
      <c r="G33" s="44"/>
      <c r="H33" s="18"/>
      <c r="I33" s="18"/>
      <c r="J33" s="44"/>
      <c r="K33" s="295">
        <f>SUM(K31:K32)</f>
        <v>0</v>
      </c>
      <c r="L33" s="18"/>
      <c r="M33" s="277"/>
      <c r="N33" s="18"/>
      <c r="O33" s="20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" customHeight="1" x14ac:dyDescent="0.2">
      <c r="A34" s="290"/>
      <c r="B34" s="228"/>
      <c r="C34" s="228"/>
      <c r="D34" s="228"/>
      <c r="E34" s="228"/>
      <c r="F34" s="219"/>
      <c r="G34" s="219"/>
      <c r="H34" s="219"/>
      <c r="I34" s="219"/>
      <c r="J34" s="219"/>
      <c r="K34" s="228"/>
      <c r="L34" s="228"/>
      <c r="M34" s="296"/>
      <c r="N34" s="18"/>
      <c r="O34" s="20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" customHeight="1" x14ac:dyDescent="0.2">
      <c r="A35" s="18"/>
      <c r="B35" s="18"/>
      <c r="C35" s="18"/>
      <c r="D35" s="18"/>
      <c r="E35" s="18"/>
      <c r="F35" s="44"/>
      <c r="G35" s="44"/>
      <c r="H35" s="44"/>
      <c r="I35" s="44"/>
      <c r="J35" s="44"/>
      <c r="K35" s="18"/>
      <c r="L35" s="18"/>
      <c r="M35" s="18"/>
      <c r="N35" s="18"/>
      <c r="O35" s="20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" customHeight="1" x14ac:dyDescent="0.2">
      <c r="A36" s="18"/>
      <c r="B36" s="18"/>
      <c r="C36" s="18"/>
      <c r="D36" s="18"/>
      <c r="E36" s="18"/>
      <c r="F36" s="44"/>
      <c r="G36" s="44"/>
      <c r="H36" s="44"/>
      <c r="I36" s="44"/>
      <c r="J36" s="44"/>
      <c r="K36" s="18"/>
      <c r="L36" s="18"/>
      <c r="M36" s="18"/>
      <c r="N36" s="18"/>
      <c r="O36" s="20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2" customHeight="1" x14ac:dyDescent="0.2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20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2" customHeight="1" x14ac:dyDescent="0.2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20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2" customHeigh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20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2" customHeight="1" x14ac:dyDescent="0.2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20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2" customHeigh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20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2" customHeigh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20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2" customHeigh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20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2" customHeigh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20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2" customHeight="1" x14ac:dyDescent="0.2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20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2" customHeigh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20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2" customHeigh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20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2" customHeight="1" x14ac:dyDescent="0.2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20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2" customHeigh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20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2" customHeight="1" x14ac:dyDescent="0.2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20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2" customHeigh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20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2" customHeigh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20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2" customHeight="1" x14ac:dyDescent="0.2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20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2" customHeigh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20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2" customHeight="1" x14ac:dyDescent="0.2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20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2" customHeight="1" x14ac:dyDescent="0.2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20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2" customHeight="1" x14ac:dyDescent="0.2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20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2" customHeight="1" x14ac:dyDescent="0.2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20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2" customHeight="1" x14ac:dyDescent="0.2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20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2" customHeight="1" x14ac:dyDescent="0.2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20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2" customHeight="1" x14ac:dyDescent="0.2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20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2" customHeight="1" x14ac:dyDescent="0.2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20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2" customHeight="1" x14ac:dyDescent="0.2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20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2" customHeight="1" x14ac:dyDescent="0.2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20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2" customHeight="1" x14ac:dyDescent="0.2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20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2" customHeight="1" x14ac:dyDescent="0.2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20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2" customHeight="1" x14ac:dyDescent="0.2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20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2" customHeight="1" x14ac:dyDescent="0.2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20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2" customHeight="1" x14ac:dyDescent="0.2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20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" customHeight="1" x14ac:dyDescent="0.2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20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" customHeight="1" x14ac:dyDescent="0.2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20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" customHeight="1" x14ac:dyDescent="0.2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20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" customHeight="1" x14ac:dyDescent="0.2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20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" customHeight="1" x14ac:dyDescent="0.2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20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" customHeight="1" x14ac:dyDescent="0.2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20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" customHeight="1" x14ac:dyDescent="0.2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20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" customHeight="1" x14ac:dyDescent="0.2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20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" customHeight="1" x14ac:dyDescent="0.2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20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" customHeight="1" x14ac:dyDescent="0.2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20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" customHeight="1" x14ac:dyDescent="0.2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20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" customHeight="1" x14ac:dyDescent="0.2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20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" customHeight="1" x14ac:dyDescent="0.2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20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" customHeight="1" x14ac:dyDescent="0.2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20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" customHeight="1" x14ac:dyDescent="0.2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20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2" customHeight="1" x14ac:dyDescent="0.2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20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2" customHeight="1" x14ac:dyDescent="0.2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20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2" customHeight="1" x14ac:dyDescent="0.2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20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2" customHeight="1" x14ac:dyDescent="0.2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20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2" customHeight="1" x14ac:dyDescent="0.2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20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2" customHeight="1" x14ac:dyDescent="0.2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20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2" customHeight="1" x14ac:dyDescent="0.2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20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2" customHeight="1" x14ac:dyDescent="0.2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20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2" customHeight="1" x14ac:dyDescent="0.2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20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2" customHeight="1" x14ac:dyDescent="0.2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20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2" customHeight="1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20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2" customHeight="1" x14ac:dyDescent="0.2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20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2" customHeight="1" x14ac:dyDescent="0.2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20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2" customHeight="1" x14ac:dyDescent="0.2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20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2" customHeight="1" x14ac:dyDescent="0.2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20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2" customHeight="1" x14ac:dyDescent="0.2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20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2" customHeight="1" x14ac:dyDescent="0.2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20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2" customHeight="1" x14ac:dyDescent="0.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20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2" customHeight="1" x14ac:dyDescent="0.2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20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2" customHeight="1" x14ac:dyDescent="0.2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20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2" customHeight="1" x14ac:dyDescent="0.2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20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2" customHeight="1" x14ac:dyDescent="0.2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20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2" customHeight="1" x14ac:dyDescent="0.2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20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2" customHeight="1" x14ac:dyDescent="0.2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20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2" customHeight="1" x14ac:dyDescent="0.2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20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2" customHeight="1" x14ac:dyDescent="0.2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20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2" customHeight="1" x14ac:dyDescent="0.2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20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2" customHeight="1" x14ac:dyDescent="0.2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20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2" customHeight="1" x14ac:dyDescent="0.2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20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2" customHeight="1" x14ac:dyDescent="0.2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20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2" customHeight="1" x14ac:dyDescent="0.2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20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2" customHeight="1" x14ac:dyDescent="0.2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20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2" customHeight="1" x14ac:dyDescent="0.2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20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2" customHeight="1" x14ac:dyDescent="0.2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20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2" customHeight="1" x14ac:dyDescent="0.2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20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2" customHeight="1" x14ac:dyDescent="0.2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20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2" customHeight="1" x14ac:dyDescent="0.2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20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2" customHeight="1" x14ac:dyDescent="0.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20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2" customHeight="1" x14ac:dyDescent="0.2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20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2" customHeight="1" x14ac:dyDescent="0.2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20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2" customHeight="1" x14ac:dyDescent="0.2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20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2" customHeight="1" x14ac:dyDescent="0.2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20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2" customHeight="1" x14ac:dyDescent="0.2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20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2" customHeight="1" x14ac:dyDescent="0.2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20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2" customHeight="1" x14ac:dyDescent="0.2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20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2" customHeight="1" x14ac:dyDescent="0.2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20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2" customHeight="1" x14ac:dyDescent="0.2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20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2" customHeight="1" x14ac:dyDescent="0.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20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2" customHeight="1" x14ac:dyDescent="0.2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20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2" customHeight="1" x14ac:dyDescent="0.2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20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2" customHeight="1" x14ac:dyDescent="0.2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20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2" customHeight="1" x14ac:dyDescent="0.2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20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2" customHeight="1" x14ac:dyDescent="0.2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20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2" customHeight="1" x14ac:dyDescent="0.2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20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2" customHeight="1" x14ac:dyDescent="0.2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20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2" customHeight="1" x14ac:dyDescent="0.2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20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2" customHeight="1" x14ac:dyDescent="0.2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20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2" customHeight="1" x14ac:dyDescent="0.2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20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2" customHeight="1" x14ac:dyDescent="0.2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20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2" customHeight="1" x14ac:dyDescent="0.2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20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2" customHeight="1" x14ac:dyDescent="0.2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20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2" customHeight="1" x14ac:dyDescent="0.2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20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2" customHeight="1" x14ac:dyDescent="0.2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20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2" customHeight="1" x14ac:dyDescent="0.2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20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2" customHeight="1" x14ac:dyDescent="0.2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20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2" customHeight="1" x14ac:dyDescent="0.2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20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2" customHeight="1" x14ac:dyDescent="0.2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20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2" customHeight="1" x14ac:dyDescent="0.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20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2" customHeight="1" x14ac:dyDescent="0.2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20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2" customHeight="1" x14ac:dyDescent="0.2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20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2" customHeight="1" x14ac:dyDescent="0.2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20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2" customHeight="1" x14ac:dyDescent="0.2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20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2" customHeight="1" x14ac:dyDescent="0.2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20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2" customHeight="1" x14ac:dyDescent="0.2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20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2" customHeight="1" x14ac:dyDescent="0.2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20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2" customHeight="1" x14ac:dyDescent="0.2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20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2" customHeight="1" x14ac:dyDescent="0.2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20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2" customHeight="1" x14ac:dyDescent="0.2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20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2" customHeight="1" x14ac:dyDescent="0.2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20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2" customHeight="1" x14ac:dyDescent="0.2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20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2" customHeight="1" x14ac:dyDescent="0.2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20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2" customHeight="1" x14ac:dyDescent="0.2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20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2" customHeight="1" x14ac:dyDescent="0.2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20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2" customHeight="1" x14ac:dyDescent="0.2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20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2" customHeight="1" x14ac:dyDescent="0.2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20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2" customHeight="1" x14ac:dyDescent="0.2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20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" customHeight="1" x14ac:dyDescent="0.2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20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2" customHeight="1" x14ac:dyDescent="0.2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20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2" customHeight="1" x14ac:dyDescent="0.2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20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2" customHeight="1" x14ac:dyDescent="0.2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20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2" customHeight="1" x14ac:dyDescent="0.2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20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2" customHeight="1" x14ac:dyDescent="0.2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20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2" customHeight="1" x14ac:dyDescent="0.2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20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2" customHeight="1" x14ac:dyDescent="0.2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20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2" customHeight="1" x14ac:dyDescent="0.2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20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2" customHeight="1" x14ac:dyDescent="0.2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20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2" customHeight="1" x14ac:dyDescent="0.2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20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2" customHeight="1" x14ac:dyDescent="0.2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20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2" customHeight="1" x14ac:dyDescent="0.2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20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2" customHeight="1" x14ac:dyDescent="0.2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20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2" customHeight="1" x14ac:dyDescent="0.2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20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2" customHeight="1" x14ac:dyDescent="0.2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20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2" customHeight="1" x14ac:dyDescent="0.2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20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2" customHeight="1" x14ac:dyDescent="0.2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20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2" customHeight="1" x14ac:dyDescent="0.2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20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2" customHeight="1" x14ac:dyDescent="0.2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20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2" customHeight="1" x14ac:dyDescent="0.2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20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2" customHeight="1" x14ac:dyDescent="0.2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20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2" customHeight="1" x14ac:dyDescent="0.2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20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2" customHeight="1" x14ac:dyDescent="0.2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20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2" customHeight="1" x14ac:dyDescent="0.2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20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2" customHeight="1" x14ac:dyDescent="0.2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20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2" customHeight="1" x14ac:dyDescent="0.2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20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2" customHeight="1" x14ac:dyDescent="0.2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20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2" customHeight="1" x14ac:dyDescent="0.2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20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2" customHeight="1" x14ac:dyDescent="0.2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20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2" customHeight="1" x14ac:dyDescent="0.2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20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2" customHeight="1" x14ac:dyDescent="0.2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20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2" customHeight="1" x14ac:dyDescent="0.2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20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2" customHeight="1" x14ac:dyDescent="0.2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20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2" customHeight="1" x14ac:dyDescent="0.2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20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2" customHeight="1" x14ac:dyDescent="0.2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20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2" customHeight="1" x14ac:dyDescent="0.2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20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2" customHeight="1" x14ac:dyDescent="0.2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20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2" customHeight="1" x14ac:dyDescent="0.2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20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2" customHeight="1" x14ac:dyDescent="0.2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20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2" customHeight="1" x14ac:dyDescent="0.2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20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2" customHeight="1" x14ac:dyDescent="0.2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20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2" customHeight="1" x14ac:dyDescent="0.2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20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2" customHeight="1" x14ac:dyDescent="0.2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20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2" customHeight="1" x14ac:dyDescent="0.2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20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2" customHeight="1" x14ac:dyDescent="0.2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20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2" customHeight="1" x14ac:dyDescent="0.2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20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2" customHeight="1" x14ac:dyDescent="0.2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20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2" customHeight="1" x14ac:dyDescent="0.2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20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2" customHeight="1" x14ac:dyDescent="0.2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20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2" customHeight="1" x14ac:dyDescent="0.2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20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2" customHeight="1" x14ac:dyDescent="0.2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20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2" customHeight="1" x14ac:dyDescent="0.2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20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2" customHeight="1" x14ac:dyDescent="0.2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20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2" customHeight="1" x14ac:dyDescent="0.2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20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2" customHeight="1" x14ac:dyDescent="0.2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20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2" customHeight="1" x14ac:dyDescent="0.2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20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2" customHeight="1" x14ac:dyDescent="0.2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20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2" customHeight="1" x14ac:dyDescent="0.2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20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2" customHeight="1" x14ac:dyDescent="0.2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20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2" customHeight="1" x14ac:dyDescent="0.2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20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2" customHeight="1" x14ac:dyDescent="0.2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20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2" customHeight="1" x14ac:dyDescent="0.2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20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2" customHeight="1" x14ac:dyDescent="0.2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20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2" customHeight="1" x14ac:dyDescent="0.2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20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2" customHeight="1" x14ac:dyDescent="0.2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20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2" customHeight="1" x14ac:dyDescent="0.2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20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2" customHeight="1" x14ac:dyDescent="0.2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20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2" customHeight="1" x14ac:dyDescent="0.2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20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2" customHeight="1" x14ac:dyDescent="0.2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20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2" customHeight="1" x14ac:dyDescent="0.2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20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2" customHeight="1" x14ac:dyDescent="0.2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20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2" customHeight="1" x14ac:dyDescent="0.2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20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2" customHeight="1" x14ac:dyDescent="0.2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20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2" customHeight="1" x14ac:dyDescent="0.2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20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2" customHeight="1" x14ac:dyDescent="0.2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20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2" customHeight="1" x14ac:dyDescent="0.2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20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2" customHeight="1" x14ac:dyDescent="0.2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20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2" customHeight="1" x14ac:dyDescent="0.2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20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2" customHeight="1" x14ac:dyDescent="0.2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20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2" customHeight="1" x14ac:dyDescent="0.2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20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2" customHeight="1" x14ac:dyDescent="0.2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20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2" customHeight="1" x14ac:dyDescent="0.2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20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2" customHeight="1" x14ac:dyDescent="0.2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20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2" customHeight="1" x14ac:dyDescent="0.2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20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2" customHeight="1" x14ac:dyDescent="0.2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20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2" customHeight="1" x14ac:dyDescent="0.2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20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2" customHeight="1" x14ac:dyDescent="0.2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20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2" customHeight="1" x14ac:dyDescent="0.2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20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2" customHeight="1" x14ac:dyDescent="0.2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20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2" customHeight="1" x14ac:dyDescent="0.2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20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2" customHeight="1" x14ac:dyDescent="0.2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20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2" customHeight="1" x14ac:dyDescent="0.2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20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2" customHeight="1" x14ac:dyDescent="0.2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20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2" customHeight="1" x14ac:dyDescent="0.2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20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2" customHeight="1" x14ac:dyDescent="0.2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20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2" customHeight="1" x14ac:dyDescent="0.2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20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2" customHeight="1" x14ac:dyDescent="0.2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20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2" customHeight="1" x14ac:dyDescent="0.2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20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2" customHeight="1" x14ac:dyDescent="0.2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20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2" customHeight="1" x14ac:dyDescent="0.2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20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2" customHeight="1" x14ac:dyDescent="0.2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20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2" customHeight="1" x14ac:dyDescent="0.2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20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2" customHeight="1" x14ac:dyDescent="0.2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20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2" customHeight="1" x14ac:dyDescent="0.2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20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2" customHeight="1" x14ac:dyDescent="0.2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20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2" customHeight="1" x14ac:dyDescent="0.2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20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2" customHeight="1" x14ac:dyDescent="0.2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20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2" customHeight="1" x14ac:dyDescent="0.2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20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2" customHeight="1" x14ac:dyDescent="0.2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20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2" customHeight="1" x14ac:dyDescent="0.2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20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2" customHeight="1" x14ac:dyDescent="0.2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20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2" customHeight="1" x14ac:dyDescent="0.2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20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2" customHeight="1" x14ac:dyDescent="0.2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20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2" customHeight="1" x14ac:dyDescent="0.2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20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2" customHeight="1" x14ac:dyDescent="0.2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20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2" customHeight="1" x14ac:dyDescent="0.2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20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2" customHeight="1" x14ac:dyDescent="0.2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20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2" customHeight="1" x14ac:dyDescent="0.2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20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2" customHeight="1" x14ac:dyDescent="0.2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20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2" customHeight="1" x14ac:dyDescent="0.2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20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2" customHeight="1" x14ac:dyDescent="0.2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20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2" customHeight="1" x14ac:dyDescent="0.2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20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2" customHeight="1" x14ac:dyDescent="0.2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20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2" customHeight="1" x14ac:dyDescent="0.2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20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2" customHeight="1" x14ac:dyDescent="0.2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20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2" customHeight="1" x14ac:dyDescent="0.2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20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2" customHeight="1" x14ac:dyDescent="0.2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20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2" customHeight="1" x14ac:dyDescent="0.2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20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2" customHeight="1" x14ac:dyDescent="0.2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20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2" customHeight="1" x14ac:dyDescent="0.2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20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2" customHeight="1" x14ac:dyDescent="0.2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20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2" customHeight="1" x14ac:dyDescent="0.2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20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2" customHeight="1" x14ac:dyDescent="0.2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20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2" customHeight="1" x14ac:dyDescent="0.2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20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2" customHeight="1" x14ac:dyDescent="0.2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20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2" customHeight="1" x14ac:dyDescent="0.2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20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2" customHeight="1" x14ac:dyDescent="0.2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20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2" customHeight="1" x14ac:dyDescent="0.2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20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2" customHeight="1" x14ac:dyDescent="0.2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20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2" customHeight="1" x14ac:dyDescent="0.2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20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2" customHeight="1" x14ac:dyDescent="0.2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20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2" customHeight="1" x14ac:dyDescent="0.2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20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2" customHeight="1" x14ac:dyDescent="0.2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20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2" customHeight="1" x14ac:dyDescent="0.2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20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2" customHeight="1" x14ac:dyDescent="0.2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20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2" customHeight="1" x14ac:dyDescent="0.2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20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2" customHeight="1" x14ac:dyDescent="0.2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20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2" customHeight="1" x14ac:dyDescent="0.2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20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2" customHeight="1" x14ac:dyDescent="0.2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20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2" customHeight="1" x14ac:dyDescent="0.2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20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2" customHeight="1" x14ac:dyDescent="0.2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20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2" customHeight="1" x14ac:dyDescent="0.2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20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2" customHeight="1" x14ac:dyDescent="0.2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20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2" customHeight="1" x14ac:dyDescent="0.2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20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2" customHeight="1" x14ac:dyDescent="0.2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20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2" customHeight="1" x14ac:dyDescent="0.2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20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2" customHeight="1" x14ac:dyDescent="0.2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20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2" customHeight="1" x14ac:dyDescent="0.2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20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2" customHeight="1" x14ac:dyDescent="0.2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20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2" customHeight="1" x14ac:dyDescent="0.2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20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2" customHeight="1" x14ac:dyDescent="0.2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20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2" customHeight="1" x14ac:dyDescent="0.2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20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2" customHeight="1" x14ac:dyDescent="0.2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20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2" customHeight="1" x14ac:dyDescent="0.2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20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2" customHeight="1" x14ac:dyDescent="0.2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20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2" customHeight="1" x14ac:dyDescent="0.2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20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2" customHeight="1" x14ac:dyDescent="0.2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20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2" customHeight="1" x14ac:dyDescent="0.2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20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2" customHeight="1" x14ac:dyDescent="0.2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20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2" customHeight="1" x14ac:dyDescent="0.2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20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2" customHeight="1" x14ac:dyDescent="0.2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20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2" customHeight="1" x14ac:dyDescent="0.2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20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2" customHeight="1" x14ac:dyDescent="0.2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20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2" customHeight="1" x14ac:dyDescent="0.2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20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2" customHeight="1" x14ac:dyDescent="0.2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20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2" customHeight="1" x14ac:dyDescent="0.2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20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2" customHeight="1" x14ac:dyDescent="0.2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20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2" customHeight="1" x14ac:dyDescent="0.2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20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2" customHeight="1" x14ac:dyDescent="0.2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20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2" customHeight="1" x14ac:dyDescent="0.2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20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2" customHeight="1" x14ac:dyDescent="0.2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20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2" customHeight="1" x14ac:dyDescent="0.2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20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2" customHeight="1" x14ac:dyDescent="0.2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20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2" customHeight="1" x14ac:dyDescent="0.2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20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2" customHeight="1" x14ac:dyDescent="0.2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20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2" customHeight="1" x14ac:dyDescent="0.2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20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2" customHeight="1" x14ac:dyDescent="0.2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20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2" customHeight="1" x14ac:dyDescent="0.2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20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2" customHeight="1" x14ac:dyDescent="0.2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20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2" customHeight="1" x14ac:dyDescent="0.2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20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2" customHeight="1" x14ac:dyDescent="0.2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20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2" customHeight="1" x14ac:dyDescent="0.2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20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2" customHeight="1" x14ac:dyDescent="0.2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20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2" customHeight="1" x14ac:dyDescent="0.2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20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2" customHeight="1" x14ac:dyDescent="0.2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20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2" customHeight="1" x14ac:dyDescent="0.2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20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2" customHeight="1" x14ac:dyDescent="0.2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20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2" customHeight="1" x14ac:dyDescent="0.2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20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2" customHeight="1" x14ac:dyDescent="0.2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20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2" customHeight="1" x14ac:dyDescent="0.2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20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2" customHeight="1" x14ac:dyDescent="0.2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20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2" customHeight="1" x14ac:dyDescent="0.2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20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2" customHeight="1" x14ac:dyDescent="0.2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20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2" customHeight="1" x14ac:dyDescent="0.2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20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2" customHeight="1" x14ac:dyDescent="0.2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20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2" customHeight="1" x14ac:dyDescent="0.2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20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2" customHeight="1" x14ac:dyDescent="0.2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20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2" customHeight="1" x14ac:dyDescent="0.2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20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2" customHeight="1" x14ac:dyDescent="0.2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20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2" customHeight="1" x14ac:dyDescent="0.2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20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2" customHeight="1" x14ac:dyDescent="0.2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20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2" customHeight="1" x14ac:dyDescent="0.2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20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2" customHeight="1" x14ac:dyDescent="0.2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20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2" customHeight="1" x14ac:dyDescent="0.2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20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2" customHeight="1" x14ac:dyDescent="0.2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20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2" customHeight="1" x14ac:dyDescent="0.2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20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2" customHeight="1" x14ac:dyDescent="0.2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20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2" customHeight="1" x14ac:dyDescent="0.2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20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2" customHeight="1" x14ac:dyDescent="0.2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20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2" customHeight="1" x14ac:dyDescent="0.2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20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2" customHeight="1" x14ac:dyDescent="0.2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20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2" customHeight="1" x14ac:dyDescent="0.2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20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2" customHeight="1" x14ac:dyDescent="0.2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20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2" customHeight="1" x14ac:dyDescent="0.2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20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2" customHeight="1" x14ac:dyDescent="0.2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20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2" customHeight="1" x14ac:dyDescent="0.2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20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2" customHeight="1" x14ac:dyDescent="0.2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20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2" customHeight="1" x14ac:dyDescent="0.2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20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2" customHeight="1" x14ac:dyDescent="0.2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20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2" customHeight="1" x14ac:dyDescent="0.2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20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2" customHeight="1" x14ac:dyDescent="0.2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20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2" customHeight="1" x14ac:dyDescent="0.2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20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2" customHeight="1" x14ac:dyDescent="0.2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20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2" customHeight="1" x14ac:dyDescent="0.2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20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2" customHeight="1" x14ac:dyDescent="0.2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20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2" customHeight="1" x14ac:dyDescent="0.2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20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2" customHeight="1" x14ac:dyDescent="0.2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20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2" customHeight="1" x14ac:dyDescent="0.2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20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2" customHeight="1" x14ac:dyDescent="0.2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20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2" customHeight="1" x14ac:dyDescent="0.2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20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2" customHeight="1" x14ac:dyDescent="0.2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20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2" customHeight="1" x14ac:dyDescent="0.2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20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2" customHeight="1" x14ac:dyDescent="0.2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20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2" customHeight="1" x14ac:dyDescent="0.2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20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2" customHeight="1" x14ac:dyDescent="0.2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20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2" customHeight="1" x14ac:dyDescent="0.2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20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2" customHeight="1" x14ac:dyDescent="0.2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20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2" customHeight="1" x14ac:dyDescent="0.2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20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2" customHeight="1" x14ac:dyDescent="0.2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20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2" customHeight="1" x14ac:dyDescent="0.2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20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2" customHeight="1" x14ac:dyDescent="0.2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20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2" customHeight="1" x14ac:dyDescent="0.2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20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2" customHeight="1" x14ac:dyDescent="0.2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20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2" customHeight="1" x14ac:dyDescent="0.2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20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2" customHeight="1" x14ac:dyDescent="0.2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20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2" customHeight="1" x14ac:dyDescent="0.2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20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2" customHeight="1" x14ac:dyDescent="0.2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20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2" customHeight="1" x14ac:dyDescent="0.2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20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2" customHeight="1" x14ac:dyDescent="0.2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20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2" customHeight="1" x14ac:dyDescent="0.2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20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2" customHeight="1" x14ac:dyDescent="0.2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20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2" customHeight="1" x14ac:dyDescent="0.2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20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2" customHeight="1" x14ac:dyDescent="0.2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20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2" customHeight="1" x14ac:dyDescent="0.2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20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2" customHeight="1" x14ac:dyDescent="0.2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20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2" customHeight="1" x14ac:dyDescent="0.2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20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2" customHeight="1" x14ac:dyDescent="0.2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20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2" customHeight="1" x14ac:dyDescent="0.2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20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2" customHeight="1" x14ac:dyDescent="0.2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20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2" customHeight="1" x14ac:dyDescent="0.2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20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2" customHeight="1" x14ac:dyDescent="0.2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20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2" customHeight="1" x14ac:dyDescent="0.2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20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2" customHeight="1" x14ac:dyDescent="0.2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20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2" customHeight="1" x14ac:dyDescent="0.2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20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2" customHeight="1" x14ac:dyDescent="0.2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20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2" customHeight="1" x14ac:dyDescent="0.2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20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2" customHeight="1" x14ac:dyDescent="0.2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20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2" customHeight="1" x14ac:dyDescent="0.2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20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2" customHeight="1" x14ac:dyDescent="0.2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20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2" customHeight="1" x14ac:dyDescent="0.2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20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2" customHeight="1" x14ac:dyDescent="0.2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20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2" customHeight="1" x14ac:dyDescent="0.2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20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2" customHeight="1" x14ac:dyDescent="0.2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20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2" customHeight="1" x14ac:dyDescent="0.2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20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2" customHeight="1" x14ac:dyDescent="0.2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20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2" customHeight="1" x14ac:dyDescent="0.2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20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2" customHeight="1" x14ac:dyDescent="0.2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20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2" customHeight="1" x14ac:dyDescent="0.2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20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2" customHeight="1" x14ac:dyDescent="0.2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20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2" customHeight="1" x14ac:dyDescent="0.2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20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2" customHeight="1" x14ac:dyDescent="0.2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20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2" customHeight="1" x14ac:dyDescent="0.2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20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2" customHeight="1" x14ac:dyDescent="0.2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20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2" customHeight="1" x14ac:dyDescent="0.2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20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2" customHeight="1" x14ac:dyDescent="0.2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20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2" customHeight="1" x14ac:dyDescent="0.2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20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2" customHeight="1" x14ac:dyDescent="0.2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20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2" customHeight="1" x14ac:dyDescent="0.2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20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2" customHeight="1" x14ac:dyDescent="0.2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20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2" customHeight="1" x14ac:dyDescent="0.2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20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2" customHeight="1" x14ac:dyDescent="0.2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20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2" customHeight="1" x14ac:dyDescent="0.2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20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2" customHeight="1" x14ac:dyDescent="0.2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20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2" customHeight="1" x14ac:dyDescent="0.2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20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2" customHeight="1" x14ac:dyDescent="0.2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20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2" customHeight="1" x14ac:dyDescent="0.2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20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2" customHeight="1" x14ac:dyDescent="0.2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20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2" customHeight="1" x14ac:dyDescent="0.2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20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2" customHeight="1" x14ac:dyDescent="0.2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20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2" customHeight="1" x14ac:dyDescent="0.2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20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2" customHeight="1" x14ac:dyDescent="0.2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20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2" customHeight="1" x14ac:dyDescent="0.2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20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2" customHeight="1" x14ac:dyDescent="0.2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20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2" customHeight="1" x14ac:dyDescent="0.2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20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2" customHeight="1" x14ac:dyDescent="0.2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20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2" customHeight="1" x14ac:dyDescent="0.2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20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2" customHeight="1" x14ac:dyDescent="0.2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20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2" customHeight="1" x14ac:dyDescent="0.2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20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2" customHeight="1" x14ac:dyDescent="0.2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20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2" customHeight="1" x14ac:dyDescent="0.2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20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2" customHeight="1" x14ac:dyDescent="0.2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20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2" customHeight="1" x14ac:dyDescent="0.2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20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2" customHeight="1" x14ac:dyDescent="0.2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20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2" customHeight="1" x14ac:dyDescent="0.2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20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2" customHeight="1" x14ac:dyDescent="0.2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20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2" customHeight="1" x14ac:dyDescent="0.2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20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2" customHeight="1" x14ac:dyDescent="0.2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20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2" customHeight="1" x14ac:dyDescent="0.2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20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2" customHeight="1" x14ac:dyDescent="0.2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20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2" customHeight="1" x14ac:dyDescent="0.2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20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2" customHeight="1" x14ac:dyDescent="0.2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20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2" customHeight="1" x14ac:dyDescent="0.2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20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2" customHeight="1" x14ac:dyDescent="0.2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20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2" customHeight="1" x14ac:dyDescent="0.2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20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2" customHeight="1" x14ac:dyDescent="0.2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20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2" customHeight="1" x14ac:dyDescent="0.2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20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2" customHeight="1" x14ac:dyDescent="0.2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20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2" customHeight="1" x14ac:dyDescent="0.2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20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2" customHeight="1" x14ac:dyDescent="0.2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20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2" customHeight="1" x14ac:dyDescent="0.2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20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2" customHeight="1" x14ac:dyDescent="0.2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20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2" customHeight="1" x14ac:dyDescent="0.2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20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2" customHeight="1" x14ac:dyDescent="0.2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20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2" customHeight="1" x14ac:dyDescent="0.2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20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2" customHeight="1" x14ac:dyDescent="0.2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20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2" customHeight="1" x14ac:dyDescent="0.2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20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2" customHeight="1" x14ac:dyDescent="0.2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20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2" customHeight="1" x14ac:dyDescent="0.2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20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2" customHeight="1" x14ac:dyDescent="0.2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20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2" customHeight="1" x14ac:dyDescent="0.2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20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2" customHeight="1" x14ac:dyDescent="0.2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20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2" customHeight="1" x14ac:dyDescent="0.2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20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2" customHeight="1" x14ac:dyDescent="0.2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20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2" customHeight="1" x14ac:dyDescent="0.2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20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2" customHeight="1" x14ac:dyDescent="0.2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20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2" customHeight="1" x14ac:dyDescent="0.2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20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2" customHeight="1" x14ac:dyDescent="0.2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20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2" customHeight="1" x14ac:dyDescent="0.2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20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2" customHeight="1" x14ac:dyDescent="0.2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20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2" customHeight="1" x14ac:dyDescent="0.2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20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2" customHeight="1" x14ac:dyDescent="0.2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20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2" customHeight="1" x14ac:dyDescent="0.2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20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2" customHeight="1" x14ac:dyDescent="0.2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20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2" customHeight="1" x14ac:dyDescent="0.2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20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2" customHeight="1" x14ac:dyDescent="0.2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20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2" customHeight="1" x14ac:dyDescent="0.2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20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2" customHeight="1" x14ac:dyDescent="0.2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20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2" customHeight="1" x14ac:dyDescent="0.2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20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2" customHeight="1" x14ac:dyDescent="0.2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20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2" customHeight="1" x14ac:dyDescent="0.2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20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2" customHeight="1" x14ac:dyDescent="0.2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20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2" customHeight="1" x14ac:dyDescent="0.2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20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2" customHeight="1" x14ac:dyDescent="0.2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20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2" customHeight="1" x14ac:dyDescent="0.2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20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2" customHeight="1" x14ac:dyDescent="0.2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20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2" customHeight="1" x14ac:dyDescent="0.2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20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2" customHeight="1" x14ac:dyDescent="0.2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20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2" customHeight="1" x14ac:dyDescent="0.2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20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2" customHeight="1" x14ac:dyDescent="0.2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20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2" customHeight="1" x14ac:dyDescent="0.2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20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2" customHeight="1" x14ac:dyDescent="0.2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20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2" customHeight="1" x14ac:dyDescent="0.2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20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2" customHeight="1" x14ac:dyDescent="0.2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20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2" customHeight="1" x14ac:dyDescent="0.2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20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2" customHeight="1" x14ac:dyDescent="0.2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20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2" customHeight="1" x14ac:dyDescent="0.2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20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2" customHeight="1" x14ac:dyDescent="0.2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20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2" customHeight="1" x14ac:dyDescent="0.2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20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2" customHeight="1" x14ac:dyDescent="0.2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20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2" customHeight="1" x14ac:dyDescent="0.2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20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2" customHeight="1" x14ac:dyDescent="0.2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20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2" customHeight="1" x14ac:dyDescent="0.2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20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2" customHeight="1" x14ac:dyDescent="0.2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20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2" customHeight="1" x14ac:dyDescent="0.2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20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2" customHeight="1" x14ac:dyDescent="0.2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20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2" customHeight="1" x14ac:dyDescent="0.2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20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2" customHeight="1" x14ac:dyDescent="0.2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20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2" customHeight="1" x14ac:dyDescent="0.2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20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2" customHeight="1" x14ac:dyDescent="0.2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20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2" customHeight="1" x14ac:dyDescent="0.2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20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2" customHeight="1" x14ac:dyDescent="0.2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20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2" customHeight="1" x14ac:dyDescent="0.2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20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2" customHeight="1" x14ac:dyDescent="0.2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20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2" customHeight="1" x14ac:dyDescent="0.2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20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2" customHeight="1" x14ac:dyDescent="0.2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20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2" customHeight="1" x14ac:dyDescent="0.2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20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2" customHeight="1" x14ac:dyDescent="0.2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20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2" customHeight="1" x14ac:dyDescent="0.2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20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2" customHeight="1" x14ac:dyDescent="0.2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20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2" customHeight="1" x14ac:dyDescent="0.2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20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2" customHeight="1" x14ac:dyDescent="0.2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20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2" customHeight="1" x14ac:dyDescent="0.2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20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2" customHeight="1" x14ac:dyDescent="0.2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20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2" customHeight="1" x14ac:dyDescent="0.2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20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2" customHeight="1" x14ac:dyDescent="0.2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20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2" customHeight="1" x14ac:dyDescent="0.2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20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2" customHeight="1" x14ac:dyDescent="0.2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20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2" customHeight="1" x14ac:dyDescent="0.2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20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2" customHeight="1" x14ac:dyDescent="0.2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20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2" customHeight="1" x14ac:dyDescent="0.2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20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2" customHeight="1" x14ac:dyDescent="0.2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20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2" customHeight="1" x14ac:dyDescent="0.2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20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2" customHeight="1" x14ac:dyDescent="0.2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20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2" customHeight="1" x14ac:dyDescent="0.2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20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2" customHeight="1" x14ac:dyDescent="0.2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20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2" customHeight="1" x14ac:dyDescent="0.2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20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2" customHeight="1" x14ac:dyDescent="0.2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20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2" customHeight="1" x14ac:dyDescent="0.2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20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2" customHeight="1" x14ac:dyDescent="0.2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20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2" customHeight="1" x14ac:dyDescent="0.2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20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2" customHeight="1" x14ac:dyDescent="0.2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20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2" customHeight="1" x14ac:dyDescent="0.2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20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2" customHeight="1" x14ac:dyDescent="0.2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20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2" customHeight="1" x14ac:dyDescent="0.2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20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2" customHeight="1" x14ac:dyDescent="0.2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20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2" customHeight="1" x14ac:dyDescent="0.2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20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2" customHeight="1" x14ac:dyDescent="0.2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20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2" customHeight="1" x14ac:dyDescent="0.2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20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2" customHeight="1" x14ac:dyDescent="0.2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20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2" customHeight="1" x14ac:dyDescent="0.2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20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2" customHeight="1" x14ac:dyDescent="0.2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20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2" customHeight="1" x14ac:dyDescent="0.2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20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2" customHeight="1" x14ac:dyDescent="0.2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20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2" customHeight="1" x14ac:dyDescent="0.2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20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2" customHeight="1" x14ac:dyDescent="0.2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20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2" customHeight="1" x14ac:dyDescent="0.2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20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2" customHeight="1" x14ac:dyDescent="0.2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20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2" customHeight="1" x14ac:dyDescent="0.2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20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2" customHeight="1" x14ac:dyDescent="0.2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20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2" customHeight="1" x14ac:dyDescent="0.2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20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2" customHeight="1" x14ac:dyDescent="0.2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20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2" customHeight="1" x14ac:dyDescent="0.2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20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2" customHeight="1" x14ac:dyDescent="0.2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20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2" customHeight="1" x14ac:dyDescent="0.2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20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2" customHeight="1" x14ac:dyDescent="0.2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20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2" customHeight="1" x14ac:dyDescent="0.2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20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2" customHeight="1" x14ac:dyDescent="0.2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20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2" customHeight="1" x14ac:dyDescent="0.2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20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2" customHeight="1" x14ac:dyDescent="0.2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20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2" customHeight="1" x14ac:dyDescent="0.2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20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2" customHeight="1" x14ac:dyDescent="0.2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20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2" customHeight="1" x14ac:dyDescent="0.2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20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2" customHeight="1" x14ac:dyDescent="0.2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20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2" customHeight="1" x14ac:dyDescent="0.2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20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2" customHeight="1" x14ac:dyDescent="0.2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20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2" customHeight="1" x14ac:dyDescent="0.2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20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2" customHeight="1" x14ac:dyDescent="0.2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20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2" customHeight="1" x14ac:dyDescent="0.2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20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2" customHeight="1" x14ac:dyDescent="0.2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20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2" customHeight="1" x14ac:dyDescent="0.2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20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2" customHeight="1" x14ac:dyDescent="0.2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20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2" customHeight="1" x14ac:dyDescent="0.2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20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2" customHeight="1" x14ac:dyDescent="0.2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20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2" customHeight="1" x14ac:dyDescent="0.2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20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2" customHeight="1" x14ac:dyDescent="0.2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20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2" customHeight="1" x14ac:dyDescent="0.2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20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2" customHeight="1" x14ac:dyDescent="0.2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20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2" customHeight="1" x14ac:dyDescent="0.2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20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2" customHeight="1" x14ac:dyDescent="0.2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20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2" customHeight="1" x14ac:dyDescent="0.2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20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2" customHeight="1" x14ac:dyDescent="0.2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20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2" customHeight="1" x14ac:dyDescent="0.2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20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2" customHeight="1" x14ac:dyDescent="0.2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20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2" customHeight="1" x14ac:dyDescent="0.2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20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2" customHeight="1" x14ac:dyDescent="0.2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20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2" customHeight="1" x14ac:dyDescent="0.2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20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2" customHeight="1" x14ac:dyDescent="0.2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20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2" customHeight="1" x14ac:dyDescent="0.2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20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2" customHeight="1" x14ac:dyDescent="0.2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20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2" customHeight="1" x14ac:dyDescent="0.2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20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2" customHeight="1" x14ac:dyDescent="0.2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20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2" customHeight="1" x14ac:dyDescent="0.2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20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2" customHeight="1" x14ac:dyDescent="0.2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20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2" customHeight="1" x14ac:dyDescent="0.2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20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2" customHeight="1" x14ac:dyDescent="0.2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20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2" customHeight="1" x14ac:dyDescent="0.2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20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2" customHeight="1" x14ac:dyDescent="0.2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20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2" customHeight="1" x14ac:dyDescent="0.2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20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2" customHeight="1" x14ac:dyDescent="0.2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20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2" customHeight="1" x14ac:dyDescent="0.2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20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2" customHeight="1" x14ac:dyDescent="0.2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20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2" customHeight="1" x14ac:dyDescent="0.2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20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2" customHeight="1" x14ac:dyDescent="0.2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20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2" customHeight="1" x14ac:dyDescent="0.2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20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2" customHeight="1" x14ac:dyDescent="0.2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20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2" customHeight="1" x14ac:dyDescent="0.2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20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2" customHeight="1" x14ac:dyDescent="0.2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20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2" customHeight="1" x14ac:dyDescent="0.2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20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2" customHeight="1" x14ac:dyDescent="0.2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20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2" customHeight="1" x14ac:dyDescent="0.2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20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2" customHeight="1" x14ac:dyDescent="0.2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20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2" customHeight="1" x14ac:dyDescent="0.2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20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2" customHeight="1" x14ac:dyDescent="0.2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20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2" customHeight="1" x14ac:dyDescent="0.2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20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2" customHeight="1" x14ac:dyDescent="0.2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20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2" customHeight="1" x14ac:dyDescent="0.2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20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2" customHeight="1" x14ac:dyDescent="0.2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20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2" customHeight="1" x14ac:dyDescent="0.2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20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2" customHeight="1" x14ac:dyDescent="0.2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20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2" customHeight="1" x14ac:dyDescent="0.2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20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2" customHeight="1" x14ac:dyDescent="0.2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20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2" customHeight="1" x14ac:dyDescent="0.2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20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2" customHeight="1" x14ac:dyDescent="0.2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20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2" customHeight="1" x14ac:dyDescent="0.2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20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2" customHeight="1" x14ac:dyDescent="0.2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20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2" customHeight="1" x14ac:dyDescent="0.2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20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2" customHeight="1" x14ac:dyDescent="0.2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20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2" customHeight="1" x14ac:dyDescent="0.2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20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2" customHeight="1" x14ac:dyDescent="0.2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20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2" customHeight="1" x14ac:dyDescent="0.2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20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2" customHeight="1" x14ac:dyDescent="0.2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20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2" customHeight="1" x14ac:dyDescent="0.2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20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2" customHeight="1" x14ac:dyDescent="0.2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20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2" customHeight="1" x14ac:dyDescent="0.2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20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2" customHeight="1" x14ac:dyDescent="0.2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20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2" customHeight="1" x14ac:dyDescent="0.2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20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2" customHeight="1" x14ac:dyDescent="0.2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20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2" customHeight="1" x14ac:dyDescent="0.2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20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2" customHeight="1" x14ac:dyDescent="0.2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20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2" customHeight="1" x14ac:dyDescent="0.2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20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2" customHeight="1" x14ac:dyDescent="0.2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20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2" customHeight="1" x14ac:dyDescent="0.2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20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2" customHeight="1" x14ac:dyDescent="0.2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20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2" customHeight="1" x14ac:dyDescent="0.2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20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2" customHeight="1" x14ac:dyDescent="0.2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20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2" customHeight="1" x14ac:dyDescent="0.2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20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2" customHeight="1" x14ac:dyDescent="0.2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20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2" customHeight="1" x14ac:dyDescent="0.2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20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2" customHeight="1" x14ac:dyDescent="0.2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20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2" customHeight="1" x14ac:dyDescent="0.2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20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2" customHeight="1" x14ac:dyDescent="0.2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20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2" customHeight="1" x14ac:dyDescent="0.2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20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2" customHeight="1" x14ac:dyDescent="0.2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20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2" customHeight="1" x14ac:dyDescent="0.2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20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2" customHeight="1" x14ac:dyDescent="0.2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20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2" customHeight="1" x14ac:dyDescent="0.2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20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2" customHeight="1" x14ac:dyDescent="0.2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20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2" customHeight="1" x14ac:dyDescent="0.2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20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2" customHeight="1" x14ac:dyDescent="0.2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20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2" customHeight="1" x14ac:dyDescent="0.2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20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2" customHeight="1" x14ac:dyDescent="0.2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20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2" customHeight="1" x14ac:dyDescent="0.2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20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2" customHeight="1" x14ac:dyDescent="0.2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20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2" customHeight="1" x14ac:dyDescent="0.2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20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2" customHeight="1" x14ac:dyDescent="0.2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20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2" customHeight="1" x14ac:dyDescent="0.2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20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2" customHeight="1" x14ac:dyDescent="0.2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20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2" customHeight="1" x14ac:dyDescent="0.2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20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2" customHeight="1" x14ac:dyDescent="0.2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20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2" customHeight="1" x14ac:dyDescent="0.2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20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2" customHeight="1" x14ac:dyDescent="0.2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20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2" customHeight="1" x14ac:dyDescent="0.2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20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2" customHeight="1" x14ac:dyDescent="0.2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20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2" customHeight="1" x14ac:dyDescent="0.2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20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2" customHeight="1" x14ac:dyDescent="0.2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20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2" customHeight="1" x14ac:dyDescent="0.2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20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2" customHeight="1" x14ac:dyDescent="0.2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20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2" customHeight="1" x14ac:dyDescent="0.2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20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2" customHeight="1" x14ac:dyDescent="0.2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20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2" customHeight="1" x14ac:dyDescent="0.2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20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2" customHeight="1" x14ac:dyDescent="0.2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20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2" customHeight="1" x14ac:dyDescent="0.2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20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2" customHeight="1" x14ac:dyDescent="0.2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20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2" customHeight="1" x14ac:dyDescent="0.2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20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2" customHeight="1" x14ac:dyDescent="0.2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20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2" customHeight="1" x14ac:dyDescent="0.2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20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2" customHeight="1" x14ac:dyDescent="0.2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20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2" customHeight="1" x14ac:dyDescent="0.2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20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2" customHeight="1" x14ac:dyDescent="0.2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20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2" customHeight="1" x14ac:dyDescent="0.2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20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2" customHeight="1" x14ac:dyDescent="0.2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20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2" customHeight="1" x14ac:dyDescent="0.2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20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2" customHeight="1" x14ac:dyDescent="0.2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20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2" customHeight="1" x14ac:dyDescent="0.2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20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2" customHeight="1" x14ac:dyDescent="0.2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20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2" customHeight="1" x14ac:dyDescent="0.2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20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2" customHeight="1" x14ac:dyDescent="0.2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20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2" customHeight="1" x14ac:dyDescent="0.2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20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2" customHeight="1" x14ac:dyDescent="0.2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20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2" customHeight="1" x14ac:dyDescent="0.2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20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2" customHeight="1" x14ac:dyDescent="0.2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20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2" customHeight="1" x14ac:dyDescent="0.2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20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2" customHeight="1" x14ac:dyDescent="0.2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20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2" customHeight="1" x14ac:dyDescent="0.2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20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2" customHeight="1" x14ac:dyDescent="0.2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20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2" customHeight="1" x14ac:dyDescent="0.2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20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2" customHeight="1" x14ac:dyDescent="0.2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20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2" customHeight="1" x14ac:dyDescent="0.2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20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2" customHeight="1" x14ac:dyDescent="0.2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20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2" customHeight="1" x14ac:dyDescent="0.2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20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2" customHeight="1" x14ac:dyDescent="0.2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20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2" customHeight="1" x14ac:dyDescent="0.2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20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2" customHeight="1" x14ac:dyDescent="0.2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20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2" customHeight="1" x14ac:dyDescent="0.2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20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2" customHeight="1" x14ac:dyDescent="0.2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20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2" customHeight="1" x14ac:dyDescent="0.2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20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2" customHeight="1" x14ac:dyDescent="0.2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20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2" customHeight="1" x14ac:dyDescent="0.2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20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2" customHeight="1" x14ac:dyDescent="0.2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20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2" customHeight="1" x14ac:dyDescent="0.2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20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2" customHeight="1" x14ac:dyDescent="0.2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20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2" customHeight="1" x14ac:dyDescent="0.2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20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2" customHeight="1" x14ac:dyDescent="0.2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20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2" customHeight="1" x14ac:dyDescent="0.2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20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2" customHeight="1" x14ac:dyDescent="0.2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20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2" customHeight="1" x14ac:dyDescent="0.2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20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2" customHeight="1" x14ac:dyDescent="0.2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20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2" customHeight="1" x14ac:dyDescent="0.2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20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2" customHeight="1" x14ac:dyDescent="0.2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20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2" customHeight="1" x14ac:dyDescent="0.2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20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2" customHeight="1" x14ac:dyDescent="0.2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20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2" customHeight="1" x14ac:dyDescent="0.2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20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2" customHeight="1" x14ac:dyDescent="0.2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20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2" customHeight="1" x14ac:dyDescent="0.2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20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2" customHeight="1" x14ac:dyDescent="0.2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20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2" customHeight="1" x14ac:dyDescent="0.2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20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2" customHeight="1" x14ac:dyDescent="0.2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20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2" customHeight="1" x14ac:dyDescent="0.2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20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2" customHeight="1" x14ac:dyDescent="0.2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20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2" customHeight="1" x14ac:dyDescent="0.2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20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2" customHeight="1" x14ac:dyDescent="0.2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20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2" customHeight="1" x14ac:dyDescent="0.2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20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2" customHeight="1" x14ac:dyDescent="0.2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20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2" customHeight="1" x14ac:dyDescent="0.2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20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2" customHeight="1" x14ac:dyDescent="0.2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20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2" customHeight="1" x14ac:dyDescent="0.2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20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2" customHeight="1" x14ac:dyDescent="0.2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20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2" customHeight="1" x14ac:dyDescent="0.2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20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2" customHeight="1" x14ac:dyDescent="0.2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20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2" customHeight="1" x14ac:dyDescent="0.2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20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2" customHeight="1" x14ac:dyDescent="0.2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20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2" customHeight="1" x14ac:dyDescent="0.2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20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2" customHeight="1" x14ac:dyDescent="0.2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20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2" customHeight="1" x14ac:dyDescent="0.2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20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2" customHeight="1" x14ac:dyDescent="0.2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20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2" customHeight="1" x14ac:dyDescent="0.2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20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2" customHeight="1" x14ac:dyDescent="0.2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20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2" customHeight="1" x14ac:dyDescent="0.2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20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2" customHeight="1" x14ac:dyDescent="0.2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20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2" customHeight="1" x14ac:dyDescent="0.2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20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2" customHeight="1" x14ac:dyDescent="0.2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20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2" customHeight="1" x14ac:dyDescent="0.2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20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2" customHeight="1" x14ac:dyDescent="0.2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20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2" customHeight="1" x14ac:dyDescent="0.2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20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2" customHeight="1" x14ac:dyDescent="0.2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20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2" customHeight="1" x14ac:dyDescent="0.2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20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2" customHeight="1" x14ac:dyDescent="0.2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20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2" customHeight="1" x14ac:dyDescent="0.2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20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2" customHeight="1" x14ac:dyDescent="0.2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20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2" customHeight="1" x14ac:dyDescent="0.2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20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2" customHeight="1" x14ac:dyDescent="0.2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20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2" customHeight="1" x14ac:dyDescent="0.2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20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2" customHeight="1" x14ac:dyDescent="0.2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20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2" customHeight="1" x14ac:dyDescent="0.2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20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2" customHeight="1" x14ac:dyDescent="0.2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20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2" customHeight="1" x14ac:dyDescent="0.2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20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2" customHeight="1" x14ac:dyDescent="0.2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20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2" customHeight="1" x14ac:dyDescent="0.2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20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2" customHeight="1" x14ac:dyDescent="0.2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20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2" customHeight="1" x14ac:dyDescent="0.2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20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2" customHeight="1" x14ac:dyDescent="0.2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20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2" customHeight="1" x14ac:dyDescent="0.2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20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2" customHeight="1" x14ac:dyDescent="0.2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20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2" customHeight="1" x14ac:dyDescent="0.2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20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2" customHeight="1" x14ac:dyDescent="0.2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20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2" customHeight="1" x14ac:dyDescent="0.2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20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2" customHeight="1" x14ac:dyDescent="0.2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20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2" customHeight="1" x14ac:dyDescent="0.2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20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2" customHeight="1" x14ac:dyDescent="0.2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20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2" customHeight="1" x14ac:dyDescent="0.2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20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2" customHeight="1" x14ac:dyDescent="0.2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20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2" customHeight="1" x14ac:dyDescent="0.2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20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2" customHeight="1" x14ac:dyDescent="0.2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20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2" customHeight="1" x14ac:dyDescent="0.2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20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2" customHeight="1" x14ac:dyDescent="0.2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20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2" customHeight="1" x14ac:dyDescent="0.2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20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2" customHeight="1" x14ac:dyDescent="0.2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20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2" customHeight="1" x14ac:dyDescent="0.2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20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2" customHeight="1" x14ac:dyDescent="0.2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20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2" customHeight="1" x14ac:dyDescent="0.2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20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2" customHeight="1" x14ac:dyDescent="0.2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20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2" customHeight="1" x14ac:dyDescent="0.2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20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2" customHeight="1" x14ac:dyDescent="0.2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20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2" customHeight="1" x14ac:dyDescent="0.2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20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2" customHeight="1" x14ac:dyDescent="0.2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20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2" customHeight="1" x14ac:dyDescent="0.2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20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2" customHeight="1" x14ac:dyDescent="0.2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20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2" customHeight="1" x14ac:dyDescent="0.2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20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2" customHeight="1" x14ac:dyDescent="0.2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20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2" customHeight="1" x14ac:dyDescent="0.2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20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2" customHeight="1" x14ac:dyDescent="0.2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20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2" customHeight="1" x14ac:dyDescent="0.2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20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2" customHeight="1" x14ac:dyDescent="0.2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20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2" customHeight="1" x14ac:dyDescent="0.2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20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2" customHeight="1" x14ac:dyDescent="0.2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20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2" customHeight="1" x14ac:dyDescent="0.2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20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2" customHeight="1" x14ac:dyDescent="0.2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20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2" customHeight="1" x14ac:dyDescent="0.2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20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2" customHeight="1" x14ac:dyDescent="0.2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20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2" customHeight="1" x14ac:dyDescent="0.2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20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2" customHeight="1" x14ac:dyDescent="0.2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20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2" customHeight="1" x14ac:dyDescent="0.2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20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2" customHeight="1" x14ac:dyDescent="0.2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20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2" customHeight="1" x14ac:dyDescent="0.2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20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2" customHeight="1" x14ac:dyDescent="0.2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20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2" customHeight="1" x14ac:dyDescent="0.2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20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2" customHeight="1" x14ac:dyDescent="0.2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20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2" customHeight="1" x14ac:dyDescent="0.2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20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2" customHeight="1" x14ac:dyDescent="0.2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20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2" customHeight="1" x14ac:dyDescent="0.2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20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2" customHeight="1" x14ac:dyDescent="0.2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20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2" customHeight="1" x14ac:dyDescent="0.2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20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2" customHeight="1" x14ac:dyDescent="0.2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20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2" customHeight="1" x14ac:dyDescent="0.2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20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2" customHeight="1" x14ac:dyDescent="0.2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20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2" customHeight="1" x14ac:dyDescent="0.2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20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2" customHeight="1" x14ac:dyDescent="0.2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20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2" customHeight="1" x14ac:dyDescent="0.2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20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2" customHeight="1" x14ac:dyDescent="0.2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20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2" customHeight="1" x14ac:dyDescent="0.2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20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2" customHeight="1" x14ac:dyDescent="0.2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20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2" customHeight="1" x14ac:dyDescent="0.2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20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2" customHeight="1" x14ac:dyDescent="0.2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20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2" customHeight="1" x14ac:dyDescent="0.2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20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2" customHeight="1" x14ac:dyDescent="0.2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20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2" customHeight="1" x14ac:dyDescent="0.2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20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2" customHeight="1" x14ac:dyDescent="0.2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20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2" customHeight="1" x14ac:dyDescent="0.2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20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2" customHeight="1" x14ac:dyDescent="0.2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20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2" customHeight="1" x14ac:dyDescent="0.2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20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2" customHeight="1" x14ac:dyDescent="0.2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20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2" customHeight="1" x14ac:dyDescent="0.2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20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2" customHeight="1" x14ac:dyDescent="0.2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20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2" customHeight="1" x14ac:dyDescent="0.2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20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2" customHeight="1" x14ac:dyDescent="0.2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20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2" customHeight="1" x14ac:dyDescent="0.2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20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2" customHeight="1" x14ac:dyDescent="0.2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20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2" customHeight="1" x14ac:dyDescent="0.2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20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2" customHeight="1" x14ac:dyDescent="0.2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20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2" customHeight="1" x14ac:dyDescent="0.2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20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2" customHeight="1" x14ac:dyDescent="0.2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20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2" customHeight="1" x14ac:dyDescent="0.2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20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2" customHeight="1" x14ac:dyDescent="0.2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20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2" customHeight="1" x14ac:dyDescent="0.2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20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2" customHeight="1" x14ac:dyDescent="0.2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20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2" customHeight="1" x14ac:dyDescent="0.2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20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2" customHeight="1" x14ac:dyDescent="0.2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20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2" customHeight="1" x14ac:dyDescent="0.2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20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2" customHeight="1" x14ac:dyDescent="0.2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20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2" customHeight="1" x14ac:dyDescent="0.2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20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2" customHeight="1" x14ac:dyDescent="0.2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20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2" customHeight="1" x14ac:dyDescent="0.2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20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2" customHeight="1" x14ac:dyDescent="0.2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20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2" customHeight="1" x14ac:dyDescent="0.2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20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2" customHeight="1" x14ac:dyDescent="0.2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20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2" customHeight="1" x14ac:dyDescent="0.2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20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2" customHeight="1" x14ac:dyDescent="0.2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20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2" customHeight="1" x14ac:dyDescent="0.2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20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2" customHeight="1" x14ac:dyDescent="0.2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20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2" customHeight="1" x14ac:dyDescent="0.2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20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2" customHeight="1" x14ac:dyDescent="0.2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20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2" customHeight="1" x14ac:dyDescent="0.2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20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2" customHeight="1" x14ac:dyDescent="0.2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20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2" customHeight="1" x14ac:dyDescent="0.2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20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2" customHeight="1" x14ac:dyDescent="0.2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20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2" customHeight="1" x14ac:dyDescent="0.2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20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2" customHeight="1" x14ac:dyDescent="0.2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20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2" customHeight="1" x14ac:dyDescent="0.2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20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2" customHeight="1" x14ac:dyDescent="0.2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20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2" customHeight="1" x14ac:dyDescent="0.2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20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2" customHeight="1" x14ac:dyDescent="0.2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20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2" customHeight="1" x14ac:dyDescent="0.2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20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2" customHeight="1" x14ac:dyDescent="0.2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20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2" customHeight="1" x14ac:dyDescent="0.2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20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2" customHeight="1" x14ac:dyDescent="0.2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20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2" customHeight="1" x14ac:dyDescent="0.2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20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2" customHeight="1" x14ac:dyDescent="0.2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20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2" customHeight="1" x14ac:dyDescent="0.2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20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2" customHeight="1" x14ac:dyDescent="0.2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20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2" customHeight="1" x14ac:dyDescent="0.2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20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2" customHeight="1" x14ac:dyDescent="0.2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20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2" customHeight="1" x14ac:dyDescent="0.2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20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2" customHeight="1" x14ac:dyDescent="0.2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20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2" customHeight="1" x14ac:dyDescent="0.2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20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2" customHeight="1" x14ac:dyDescent="0.2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20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2" customHeight="1" x14ac:dyDescent="0.2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20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2" customHeight="1" x14ac:dyDescent="0.2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20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2" customHeight="1" x14ac:dyDescent="0.2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20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2" customHeight="1" x14ac:dyDescent="0.2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20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2" customHeight="1" x14ac:dyDescent="0.2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20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2" customHeight="1" x14ac:dyDescent="0.2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20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2" customHeight="1" x14ac:dyDescent="0.2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20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2" customHeight="1" x14ac:dyDescent="0.2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20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2" customHeight="1" x14ac:dyDescent="0.2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20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2" customHeight="1" x14ac:dyDescent="0.2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20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2" customHeight="1" x14ac:dyDescent="0.2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20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2" customHeight="1" x14ac:dyDescent="0.2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20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2" customHeight="1" x14ac:dyDescent="0.2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20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2" customHeight="1" x14ac:dyDescent="0.2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20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2" customHeight="1" x14ac:dyDescent="0.2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20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2" customHeight="1" x14ac:dyDescent="0.2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20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2" customHeight="1" x14ac:dyDescent="0.2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20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2" customHeight="1" x14ac:dyDescent="0.2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20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2" customHeight="1" x14ac:dyDescent="0.2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20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2" customHeight="1" x14ac:dyDescent="0.2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20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2" customHeight="1" x14ac:dyDescent="0.2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20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2" customHeight="1" x14ac:dyDescent="0.2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20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2" customHeight="1" x14ac:dyDescent="0.2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20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2" customHeight="1" x14ac:dyDescent="0.2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20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mergeCells count="2">
    <mergeCell ref="F6:H6"/>
    <mergeCell ref="J6:L6"/>
  </mergeCells>
  <printOptions horizontalCentered="1" verticalCentered="1"/>
  <pageMargins left="0.59055118110236227" right="0.59055118110236227" top="0.59055118110236227" bottom="0.59055118110236227" header="0" footer="0"/>
  <pageSetup orientation="landscape"/>
  <headerFooter>
    <oddHeader>&amp;C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21.7109375" customWidth="1"/>
    <col min="3" max="3" width="13.140625" customWidth="1"/>
    <col min="4" max="4" width="11.7109375" customWidth="1"/>
    <col min="5" max="5" width="12.7109375" customWidth="1"/>
    <col min="6" max="8" width="12" customWidth="1"/>
    <col min="9" max="11" width="11.42578125" customWidth="1"/>
    <col min="12" max="26" width="10.5703125" customWidth="1"/>
  </cols>
  <sheetData>
    <row r="1" spans="1:26" ht="12" customHeight="1" x14ac:dyDescent="0.2">
      <c r="A1" s="20"/>
      <c r="B1" s="16" t="str">
        <f>+'10. VTA ACT FIJOS'!A1</f>
        <v>INDUSTRIAS EL MEJOR ESTILO S.A.</v>
      </c>
      <c r="C1" s="18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ht="12" customHeight="1" x14ac:dyDescent="0.2">
      <c r="A2" s="18"/>
      <c r="B2" s="16" t="str">
        <f>+'10. VTA ACT FIJOS'!A2</f>
        <v>NIT 860.378.961 - 5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" customHeight="1" x14ac:dyDescent="0.2">
      <c r="A3" s="20"/>
      <c r="B3" s="16" t="str">
        <f>+'10. VTA ACT FIJOS'!A3</f>
        <v>DECLARACION DE RENTA AÑO GRAVABLE 2021</v>
      </c>
      <c r="C3" s="18"/>
      <c r="D3" s="20"/>
      <c r="E3" s="20"/>
      <c r="F3" s="17" t="s">
        <v>423</v>
      </c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ht="12" customHeight="1" x14ac:dyDescent="0.2">
      <c r="A4" s="20"/>
      <c r="B4" s="16" t="s">
        <v>424</v>
      </c>
      <c r="C4" s="18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ht="12" customHeight="1" x14ac:dyDescent="0.2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2.75" customHeight="1" x14ac:dyDescent="0.2">
      <c r="A6" s="18"/>
      <c r="B6" s="297"/>
      <c r="C6" s="298"/>
      <c r="D6" s="299" t="s">
        <v>282</v>
      </c>
      <c r="E6" s="299" t="s">
        <v>425</v>
      </c>
      <c r="F6" s="300"/>
      <c r="G6" s="301" t="s">
        <v>426</v>
      </c>
      <c r="H6" s="300" t="s">
        <v>427</v>
      </c>
      <c r="I6" s="302" t="s">
        <v>427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2.75" customHeight="1" x14ac:dyDescent="0.2">
      <c r="A7" s="18"/>
      <c r="B7" s="303" t="s">
        <v>428</v>
      </c>
      <c r="C7" s="304"/>
      <c r="D7" s="242" t="s">
        <v>429</v>
      </c>
      <c r="E7" s="242" t="s">
        <v>42</v>
      </c>
      <c r="F7" s="273" t="s">
        <v>430</v>
      </c>
      <c r="G7" s="305" t="s">
        <v>431</v>
      </c>
      <c r="H7" s="306">
        <v>0.31</v>
      </c>
      <c r="I7" s="307">
        <v>7.4999999999999997E-2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2.75" customHeight="1" x14ac:dyDescent="0.2">
      <c r="A8" s="18"/>
      <c r="B8" s="308"/>
      <c r="C8" s="18"/>
      <c r="D8" s="214"/>
      <c r="E8" s="214"/>
      <c r="F8" s="214"/>
      <c r="G8" s="18"/>
      <c r="H8" s="214"/>
      <c r="I8" s="309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2.75" customHeight="1" x14ac:dyDescent="0.2">
      <c r="A9" s="18"/>
      <c r="B9" s="310" t="str">
        <f>+'7. INVERSIONES'!B10</f>
        <v>BANCO DAVIVIENDA S.A.</v>
      </c>
      <c r="C9" s="20"/>
      <c r="D9" s="311"/>
      <c r="E9" s="311"/>
      <c r="F9" s="312" t="s">
        <v>88</v>
      </c>
      <c r="G9" s="44" t="s">
        <v>88</v>
      </c>
      <c r="H9" s="212"/>
      <c r="I9" s="313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2.75" customHeight="1" x14ac:dyDescent="0.2">
      <c r="A10" s="18"/>
      <c r="B10" s="308" t="s">
        <v>432</v>
      </c>
      <c r="C10" s="18"/>
      <c r="D10" s="212">
        <f>750*31800</f>
        <v>23850000</v>
      </c>
      <c r="E10" s="217">
        <f>+D10</f>
        <v>23850000</v>
      </c>
      <c r="F10" s="212"/>
      <c r="G10" s="44">
        <f>+D10</f>
        <v>23850000</v>
      </c>
      <c r="H10" s="212"/>
      <c r="I10" s="313">
        <f>+G10*7.5%</f>
        <v>1788750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2.75" customHeight="1" x14ac:dyDescent="0.2">
      <c r="A11" s="18"/>
      <c r="B11" s="308"/>
      <c r="C11" s="18"/>
      <c r="D11" s="214"/>
      <c r="E11" s="214"/>
      <c r="F11" s="212"/>
      <c r="G11" s="44"/>
      <c r="H11" s="212"/>
      <c r="I11" s="313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2.75" customHeight="1" x14ac:dyDescent="0.2">
      <c r="A12" s="18"/>
      <c r="B12" s="310" t="str">
        <f>+'7. INVERSIONES'!B17</f>
        <v>LABORATORIO CENTRAL S.A.S.</v>
      </c>
      <c r="C12" s="18"/>
      <c r="D12" s="212">
        <v>15300000</v>
      </c>
      <c r="E12" s="212">
        <f>+D12</f>
        <v>15300000</v>
      </c>
      <c r="F12" s="212"/>
      <c r="G12" s="44"/>
      <c r="H12" s="212"/>
      <c r="I12" s="313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2.75" customHeight="1" x14ac:dyDescent="0.2">
      <c r="A13" s="18"/>
      <c r="B13" s="308" t="s">
        <v>433</v>
      </c>
      <c r="C13" s="18"/>
      <c r="D13" s="212"/>
      <c r="E13" s="212"/>
      <c r="F13" s="212"/>
      <c r="G13" s="44">
        <f>D12*70%</f>
        <v>10710000</v>
      </c>
      <c r="H13" s="212"/>
      <c r="I13" s="313">
        <f>+G13*I7</f>
        <v>803250</v>
      </c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2.75" customHeight="1" x14ac:dyDescent="0.2">
      <c r="A14" s="18"/>
      <c r="B14" s="308" t="s">
        <v>434</v>
      </c>
      <c r="C14" s="18"/>
      <c r="D14" s="212"/>
      <c r="E14" s="212"/>
      <c r="F14" s="212">
        <f>+D12-G13</f>
        <v>4590000</v>
      </c>
      <c r="G14" s="44"/>
      <c r="H14" s="212">
        <f>+F14*H7</f>
        <v>1422900</v>
      </c>
      <c r="I14" s="313">
        <f>+(F14-H14)*7.5%</f>
        <v>237532.5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2.75" customHeight="1" x14ac:dyDescent="0.2">
      <c r="A15" s="18"/>
      <c r="B15" s="308"/>
      <c r="C15" s="18"/>
      <c r="D15" s="212"/>
      <c r="E15" s="212"/>
      <c r="F15" s="212"/>
      <c r="G15" s="44"/>
      <c r="H15" s="212"/>
      <c r="I15" s="313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2.75" customHeight="1" x14ac:dyDescent="0.2">
      <c r="A16" s="18"/>
      <c r="B16" s="310" t="s">
        <v>319</v>
      </c>
      <c r="C16" s="18"/>
      <c r="D16" s="212"/>
      <c r="E16" s="212"/>
      <c r="F16" s="212"/>
      <c r="G16" s="44"/>
      <c r="H16" s="212"/>
      <c r="I16" s="313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2.75" customHeight="1" x14ac:dyDescent="0.2">
      <c r="A17" s="18"/>
      <c r="B17" s="308" t="s">
        <v>435</v>
      </c>
      <c r="C17" s="18"/>
      <c r="D17" s="218">
        <f>61900000*85%</f>
        <v>52615000</v>
      </c>
      <c r="E17" s="218">
        <v>0</v>
      </c>
      <c r="F17" s="218"/>
      <c r="G17" s="219">
        <f>+D17</f>
        <v>52615000</v>
      </c>
      <c r="H17" s="218"/>
      <c r="I17" s="314">
        <v>0</v>
      </c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2.75" customHeight="1" x14ac:dyDescent="0.2">
      <c r="A18" s="18"/>
      <c r="B18" s="308"/>
      <c r="C18" s="20"/>
      <c r="D18" s="311"/>
      <c r="E18" s="311"/>
      <c r="F18" s="214"/>
      <c r="G18" s="44"/>
      <c r="H18" s="212"/>
      <c r="I18" s="313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2.75" customHeight="1" x14ac:dyDescent="0.2">
      <c r="A19" s="18"/>
      <c r="B19" s="310" t="s">
        <v>436</v>
      </c>
      <c r="C19" s="20"/>
      <c r="D19" s="233">
        <f t="shared" ref="D19:I19" si="0">SUM(D9:D18)</f>
        <v>91765000</v>
      </c>
      <c r="E19" s="233">
        <f t="shared" si="0"/>
        <v>39150000</v>
      </c>
      <c r="F19" s="233">
        <f t="shared" si="0"/>
        <v>4590000</v>
      </c>
      <c r="G19" s="315">
        <f t="shared" si="0"/>
        <v>87175000</v>
      </c>
      <c r="H19" s="233">
        <f t="shared" si="0"/>
        <v>1422900</v>
      </c>
      <c r="I19" s="316">
        <f t="shared" si="0"/>
        <v>2829532.5</v>
      </c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2.75" customHeight="1" x14ac:dyDescent="0.2">
      <c r="A20" s="18"/>
      <c r="B20" s="317"/>
      <c r="C20" s="318"/>
      <c r="D20" s="319"/>
      <c r="E20" s="319"/>
      <c r="F20" s="319"/>
      <c r="G20" s="320"/>
      <c r="H20" s="321"/>
      <c r="I20" s="322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2" customHeight="1" x14ac:dyDescent="0.2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2" customHeight="1" x14ac:dyDescent="0.2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" customHeight="1" x14ac:dyDescent="0.2">
      <c r="A23" s="20"/>
      <c r="B23" s="16" t="str">
        <f t="shared" ref="B23:B25" si="1">+B1</f>
        <v>INDUSTRIAS EL MEJOR ESTILO S.A.</v>
      </c>
      <c r="C23" s="18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12" customHeight="1" x14ac:dyDescent="0.2">
      <c r="A24" s="18"/>
      <c r="B24" s="16" t="str">
        <f t="shared" si="1"/>
        <v>NIT 860.378.961 - 5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" customHeight="1" x14ac:dyDescent="0.2">
      <c r="A25" s="20"/>
      <c r="B25" s="16" t="str">
        <f t="shared" si="1"/>
        <v>DECLARACION DE RENTA AÑO GRAVABLE 2021</v>
      </c>
      <c r="C25" s="18"/>
      <c r="D25" s="20"/>
      <c r="E25" s="20"/>
      <c r="F25" s="17" t="s">
        <v>437</v>
      </c>
      <c r="G25" s="18"/>
      <c r="H25" s="18"/>
      <c r="I25" s="18"/>
      <c r="J25" s="18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ht="12" customHeight="1" x14ac:dyDescent="0.2">
      <c r="A26" s="20"/>
      <c r="B26" s="191" t="s">
        <v>18</v>
      </c>
      <c r="C26" s="18"/>
      <c r="D26" s="20"/>
      <c r="E26" s="20"/>
      <c r="F26" s="20"/>
      <c r="G26" s="18"/>
      <c r="H26" s="18"/>
      <c r="I26" s="18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spans="1:26" ht="12" customHeight="1" x14ac:dyDescent="0.2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" customHeight="1" x14ac:dyDescent="0.2">
      <c r="A28" s="18"/>
      <c r="B28" s="323"/>
      <c r="C28" s="324"/>
      <c r="D28" s="325"/>
      <c r="E28" s="324"/>
      <c r="F28" s="325"/>
      <c r="G28" s="326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" customHeight="1" x14ac:dyDescent="0.2">
      <c r="A29" s="18"/>
      <c r="B29" s="327" t="s">
        <v>438</v>
      </c>
      <c r="C29" s="328" t="s">
        <v>294</v>
      </c>
      <c r="D29" s="329" t="s">
        <v>41</v>
      </c>
      <c r="E29" s="328" t="s">
        <v>439</v>
      </c>
      <c r="F29" s="330" t="s">
        <v>440</v>
      </c>
      <c r="G29" s="331" t="s">
        <v>441</v>
      </c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" customHeight="1" x14ac:dyDescent="0.2">
      <c r="A30" s="18"/>
      <c r="B30" s="332"/>
      <c r="C30" s="333"/>
      <c r="D30" s="334"/>
      <c r="E30" s="333" t="s">
        <v>442</v>
      </c>
      <c r="F30" s="335"/>
      <c r="G30" s="336" t="s">
        <v>443</v>
      </c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" customHeight="1" x14ac:dyDescent="0.2">
      <c r="A31" s="18"/>
      <c r="B31" s="308"/>
      <c r="C31" s="27"/>
      <c r="D31" s="17"/>
      <c r="E31" s="27"/>
      <c r="F31" s="337"/>
      <c r="G31" s="33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" customHeight="1" x14ac:dyDescent="0.2">
      <c r="A32" s="18"/>
      <c r="B32" s="308" t="s">
        <v>444</v>
      </c>
      <c r="C32" s="275" t="s">
        <v>445</v>
      </c>
      <c r="D32" s="44">
        <v>55000000</v>
      </c>
      <c r="E32" s="27"/>
      <c r="F32" s="339">
        <f>+(D50/12)*12</f>
        <v>1.89E-2</v>
      </c>
      <c r="G32" s="340">
        <f>+D32*F32</f>
        <v>1039500</v>
      </c>
      <c r="H32" s="341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" customHeight="1" x14ac:dyDescent="0.2">
      <c r="A33" s="18"/>
      <c r="B33" s="308"/>
      <c r="C33" s="286">
        <v>36982</v>
      </c>
      <c r="D33" s="213"/>
      <c r="E33" s="212">
        <v>40000000</v>
      </c>
      <c r="F33" s="339">
        <f>+(D50/12)*9</f>
        <v>1.4175E-2</v>
      </c>
      <c r="G33" s="340">
        <f t="shared" ref="G33:G35" si="2">+E33*F33</f>
        <v>567000</v>
      </c>
      <c r="H33" s="341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" customHeight="1" x14ac:dyDescent="0.2">
      <c r="A34" s="18"/>
      <c r="B34" s="308"/>
      <c r="C34" s="286">
        <v>11505</v>
      </c>
      <c r="D34" s="44"/>
      <c r="E34" s="212">
        <v>10000000</v>
      </c>
      <c r="F34" s="339">
        <f>+(D50/12)*5</f>
        <v>7.8750000000000001E-3</v>
      </c>
      <c r="G34" s="340">
        <f t="shared" si="2"/>
        <v>78750</v>
      </c>
      <c r="H34" s="341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" customHeight="1" x14ac:dyDescent="0.2">
      <c r="A35" s="18"/>
      <c r="B35" s="308"/>
      <c r="C35" s="286">
        <v>45170</v>
      </c>
      <c r="D35" s="212"/>
      <c r="E35" s="44">
        <v>-15000000</v>
      </c>
      <c r="F35" s="339">
        <f>+(D50/12)*3</f>
        <v>4.725E-3</v>
      </c>
      <c r="G35" s="342">
        <f t="shared" si="2"/>
        <v>-70875</v>
      </c>
      <c r="H35" s="341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" customHeight="1" x14ac:dyDescent="0.2">
      <c r="A36" s="18"/>
      <c r="B36" s="308"/>
      <c r="C36" s="275"/>
      <c r="D36" s="212"/>
      <c r="E36" s="44"/>
      <c r="F36" s="339"/>
      <c r="G36" s="340" t="s">
        <v>88</v>
      </c>
      <c r="H36" s="341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2" customHeight="1" x14ac:dyDescent="0.2">
      <c r="A37" s="18"/>
      <c r="B37" s="310" t="s">
        <v>446</v>
      </c>
      <c r="C37" s="214"/>
      <c r="D37" s="233">
        <f>D32+E33+E34+E35</f>
        <v>90000000</v>
      </c>
      <c r="E37" s="212"/>
      <c r="F37" s="339"/>
      <c r="G37" s="343">
        <f>SUM(G31:G36)</f>
        <v>1614375</v>
      </c>
      <c r="H37" s="344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2" customHeight="1" x14ac:dyDescent="0.2">
      <c r="A38" s="18"/>
      <c r="B38" s="345"/>
      <c r="C38" s="346"/>
      <c r="D38" s="219"/>
      <c r="E38" s="218"/>
      <c r="F38" s="347"/>
      <c r="G38" s="348"/>
      <c r="H38" s="344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2" customHeight="1" x14ac:dyDescent="0.2">
      <c r="A39" s="18"/>
      <c r="B39" s="308"/>
      <c r="C39" s="214"/>
      <c r="D39" s="44"/>
      <c r="E39" s="349"/>
      <c r="F39" s="350"/>
      <c r="G39" s="351"/>
      <c r="H39" s="344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2" customHeight="1" x14ac:dyDescent="0.2">
      <c r="A40" s="18"/>
      <c r="B40" s="352" t="s">
        <v>447</v>
      </c>
      <c r="C40" s="214"/>
      <c r="D40" s="44"/>
      <c r="E40" s="353"/>
      <c r="F40" s="354"/>
      <c r="G40" s="355"/>
      <c r="H40" s="344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2" customHeight="1" x14ac:dyDescent="0.2">
      <c r="A41" s="18"/>
      <c r="B41" s="308"/>
      <c r="C41" s="214"/>
      <c r="D41" s="44"/>
      <c r="E41" s="353"/>
      <c r="F41" s="354"/>
      <c r="G41" s="355"/>
      <c r="H41" s="344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2" customHeight="1" x14ac:dyDescent="0.2">
      <c r="A42" s="18"/>
      <c r="B42" s="308" t="s">
        <v>448</v>
      </c>
      <c r="C42" s="214"/>
      <c r="D42" s="339">
        <v>0.08</v>
      </c>
      <c r="E42" s="353"/>
      <c r="F42" s="18"/>
      <c r="G42" s="355"/>
      <c r="H42" s="34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2" customHeight="1" x14ac:dyDescent="0.2">
      <c r="A43" s="18"/>
      <c r="B43" s="308" t="s">
        <v>449</v>
      </c>
      <c r="C43" s="214"/>
      <c r="D43" s="356" t="s">
        <v>450</v>
      </c>
      <c r="E43" s="353"/>
      <c r="F43" s="18"/>
      <c r="G43" s="355"/>
      <c r="H43" s="344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2" customHeight="1" x14ac:dyDescent="0.2">
      <c r="A44" s="18"/>
      <c r="B44" s="310" t="s">
        <v>451</v>
      </c>
      <c r="C44" s="214"/>
      <c r="D44" s="357">
        <f>+D37/((1+D42)*(1+D42))</f>
        <v>77160493.827160493</v>
      </c>
      <c r="E44" s="353"/>
      <c r="F44" s="18"/>
      <c r="G44" s="355"/>
      <c r="H44" s="344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2" customHeight="1" x14ac:dyDescent="0.2">
      <c r="A45" s="18"/>
      <c r="B45" s="308"/>
      <c r="C45" s="214"/>
      <c r="D45" s="245"/>
      <c r="E45" s="353"/>
      <c r="F45" s="18"/>
      <c r="G45" s="355"/>
      <c r="H45" s="344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2" customHeight="1" x14ac:dyDescent="0.2">
      <c r="A46" s="18"/>
      <c r="B46" s="310" t="s">
        <v>452</v>
      </c>
      <c r="C46" s="214"/>
      <c r="D46" s="358">
        <f>+D37-D44</f>
        <v>12839506.172839507</v>
      </c>
      <c r="E46" s="353"/>
      <c r="F46" s="18"/>
      <c r="G46" s="355"/>
      <c r="H46" s="344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2" customHeight="1" x14ac:dyDescent="0.2">
      <c r="A47" s="18"/>
      <c r="B47" s="317"/>
      <c r="C47" s="319"/>
      <c r="D47" s="320" t="s">
        <v>88</v>
      </c>
      <c r="E47" s="359"/>
      <c r="F47" s="360"/>
      <c r="G47" s="361" t="s">
        <v>88</v>
      </c>
      <c r="H47" s="341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2" customHeight="1" x14ac:dyDescent="0.2">
      <c r="A48" s="18"/>
      <c r="B48" s="362" t="s">
        <v>453</v>
      </c>
      <c r="C48" s="363"/>
      <c r="D48" s="364"/>
      <c r="E48" s="364"/>
      <c r="F48" s="365"/>
      <c r="G48" s="366"/>
      <c r="H48" s="341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2" customHeight="1" x14ac:dyDescent="0.2">
      <c r="A49" s="18"/>
      <c r="B49" s="308" t="s">
        <v>454</v>
      </c>
      <c r="C49" s="18"/>
      <c r="D49" s="44"/>
      <c r="E49" s="44"/>
      <c r="F49" s="341"/>
      <c r="G49" s="367"/>
      <c r="H49" s="341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2" customHeight="1" x14ac:dyDescent="0.2">
      <c r="A50" s="18"/>
      <c r="B50" s="308" t="s">
        <v>455</v>
      </c>
      <c r="C50" s="18"/>
      <c r="D50" s="368">
        <v>1.89E-2</v>
      </c>
      <c r="E50" s="18"/>
      <c r="F50" s="369"/>
      <c r="G50" s="367"/>
      <c r="H50" s="341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2" customHeight="1" x14ac:dyDescent="0.2">
      <c r="A51" s="18"/>
      <c r="B51" s="370"/>
      <c r="C51" s="318"/>
      <c r="D51" s="320"/>
      <c r="E51" s="320"/>
      <c r="F51" s="371"/>
      <c r="G51" s="361"/>
      <c r="H51" s="341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2" customHeight="1" x14ac:dyDescent="0.2">
      <c r="A52" s="18"/>
      <c r="B52" s="18"/>
      <c r="C52" s="18"/>
      <c r="D52" s="44"/>
      <c r="E52" s="44"/>
      <c r="F52" s="18"/>
      <c r="G52" s="44" t="s">
        <v>88</v>
      </c>
      <c r="H52" s="44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2" customHeight="1" x14ac:dyDescent="0.2">
      <c r="A53" s="18"/>
      <c r="B53" s="18"/>
      <c r="C53" s="18"/>
      <c r="D53" s="44"/>
      <c r="E53" s="44"/>
      <c r="F53" s="18"/>
      <c r="G53" s="44" t="s">
        <v>88</v>
      </c>
      <c r="H53" s="44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2" customHeight="1" x14ac:dyDescent="0.2">
      <c r="A54" s="18"/>
      <c r="B54" s="16" t="str">
        <f t="shared" ref="B54:B56" si="3">+B1</f>
        <v>INDUSTRIAS EL MEJOR ESTILO S.A.</v>
      </c>
      <c r="C54" s="18"/>
      <c r="D54" s="44"/>
      <c r="E54" s="44"/>
      <c r="F54" s="18"/>
      <c r="G54" s="44" t="s">
        <v>88</v>
      </c>
      <c r="H54" s="44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2" customHeight="1" x14ac:dyDescent="0.2">
      <c r="A55" s="18"/>
      <c r="B55" s="16" t="str">
        <f t="shared" si="3"/>
        <v>NIT 860.378.961 - 5</v>
      </c>
      <c r="C55" s="18"/>
      <c r="D55" s="18"/>
      <c r="E55" s="18"/>
      <c r="F55" s="18"/>
      <c r="G55" s="44" t="s">
        <v>88</v>
      </c>
      <c r="H55" s="44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2" customHeight="1" x14ac:dyDescent="0.2">
      <c r="A56" s="18"/>
      <c r="B56" s="16" t="str">
        <f t="shared" si="3"/>
        <v>DECLARACION DE RENTA AÑO GRAVABLE 2021</v>
      </c>
      <c r="C56" s="18"/>
      <c r="D56" s="18"/>
      <c r="E56" s="18"/>
      <c r="F56" s="17" t="s">
        <v>456</v>
      </c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2" customHeight="1" x14ac:dyDescent="0.2">
      <c r="A57" s="18"/>
      <c r="B57" s="16" t="s">
        <v>19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2" customHeight="1" x14ac:dyDescent="0.2">
      <c r="A58" s="18"/>
      <c r="B58" s="18"/>
      <c r="C58" s="18"/>
      <c r="D58" s="18"/>
      <c r="E58" s="18"/>
      <c r="F58" s="18"/>
      <c r="G58" s="18"/>
      <c r="H58" s="18"/>
      <c r="I58" s="18"/>
      <c r="J58" s="34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2" customHeight="1" x14ac:dyDescent="0.2">
      <c r="A59" s="18"/>
      <c r="B59" s="372"/>
      <c r="C59" s="373"/>
      <c r="D59" s="373"/>
      <c r="E59" s="374"/>
      <c r="F59" s="375"/>
      <c r="G59" s="18"/>
      <c r="H59" s="18"/>
      <c r="I59" s="18"/>
      <c r="J59" s="34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2" customHeight="1" x14ac:dyDescent="0.2">
      <c r="A60" s="18"/>
      <c r="B60" s="376"/>
      <c r="C60" s="334"/>
      <c r="D60" s="334"/>
      <c r="E60" s="333" t="s">
        <v>207</v>
      </c>
      <c r="F60" s="377" t="s">
        <v>457</v>
      </c>
      <c r="G60" s="18"/>
      <c r="H60" s="18"/>
      <c r="I60" s="18"/>
      <c r="J60" s="34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2" customHeight="1" x14ac:dyDescent="0.2">
      <c r="A61" s="18"/>
      <c r="B61" s="308"/>
      <c r="C61" s="18"/>
      <c r="D61" s="18"/>
      <c r="E61" s="259"/>
      <c r="F61" s="378"/>
      <c r="G61" s="18"/>
      <c r="H61" s="18"/>
      <c r="I61" s="18"/>
      <c r="J61" s="34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2" customHeight="1" x14ac:dyDescent="0.2">
      <c r="A62" s="18"/>
      <c r="B62" s="308" t="s">
        <v>458</v>
      </c>
      <c r="C62" s="18"/>
      <c r="D62" s="18"/>
      <c r="E62" s="212">
        <v>86000000</v>
      </c>
      <c r="F62" s="378">
        <f>+E62*20%</f>
        <v>17200000</v>
      </c>
      <c r="G62" s="18"/>
      <c r="H62" s="18"/>
      <c r="I62" s="18"/>
      <c r="J62" s="34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2" customHeight="1" x14ac:dyDescent="0.2">
      <c r="A63" s="18"/>
      <c r="B63" s="308" t="s">
        <v>459</v>
      </c>
      <c r="C63" s="18"/>
      <c r="D63" s="18"/>
      <c r="E63" s="218">
        <v>-40150000</v>
      </c>
      <c r="F63" s="378"/>
      <c r="G63" s="18"/>
      <c r="H63" s="18"/>
      <c r="I63" s="18"/>
      <c r="J63" s="34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2" customHeight="1" x14ac:dyDescent="0.2">
      <c r="A64" s="18"/>
      <c r="B64" s="308"/>
      <c r="C64" s="18"/>
      <c r="D64" s="18"/>
      <c r="E64" s="212"/>
      <c r="F64" s="378"/>
      <c r="G64" s="18"/>
      <c r="H64" s="18"/>
      <c r="I64" s="18"/>
      <c r="J64" s="34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2" customHeight="1" x14ac:dyDescent="0.2">
      <c r="A65" s="18"/>
      <c r="B65" s="308" t="s">
        <v>460</v>
      </c>
      <c r="C65" s="18"/>
      <c r="D65" s="18"/>
      <c r="E65" s="379">
        <f>SUM(E62:E64)</f>
        <v>45850000</v>
      </c>
      <c r="F65" s="378"/>
      <c r="G65" s="18"/>
      <c r="H65" s="18"/>
      <c r="I65" s="18"/>
      <c r="J65" s="34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2" customHeight="1" x14ac:dyDescent="0.2">
      <c r="A66" s="18"/>
      <c r="B66" s="308"/>
      <c r="C66" s="18"/>
      <c r="D66" s="18"/>
      <c r="E66" s="212"/>
      <c r="F66" s="378"/>
      <c r="G66" s="18"/>
      <c r="H66" s="18"/>
      <c r="I66" s="18"/>
      <c r="J66" s="34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2" customHeight="1" x14ac:dyDescent="0.2">
      <c r="A67" s="18"/>
      <c r="B67" s="308" t="s">
        <v>461</v>
      </c>
      <c r="C67" s="18"/>
      <c r="D67" s="380">
        <v>0.31</v>
      </c>
      <c r="E67" s="379">
        <f>+E65*D67</f>
        <v>14213500</v>
      </c>
      <c r="F67" s="378"/>
      <c r="G67" s="18"/>
      <c r="H67" s="18"/>
      <c r="I67" s="18"/>
      <c r="J67" s="34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2" customHeight="1" x14ac:dyDescent="0.2">
      <c r="A68" s="18"/>
      <c r="B68" s="308"/>
      <c r="C68" s="18"/>
      <c r="D68" s="380"/>
      <c r="E68" s="212"/>
      <c r="F68" s="378"/>
      <c r="G68" s="18"/>
      <c r="H68" s="18"/>
      <c r="I68" s="18"/>
      <c r="J68" s="34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2" customHeight="1" x14ac:dyDescent="0.2">
      <c r="A69" s="18"/>
      <c r="B69" s="308" t="s">
        <v>462</v>
      </c>
      <c r="C69" s="18"/>
      <c r="D69" s="380"/>
      <c r="E69" s="379">
        <f>IF(E67&gt;F62,F62,E67)</f>
        <v>14213500</v>
      </c>
      <c r="F69" s="378"/>
      <c r="G69" s="18"/>
      <c r="H69" s="18"/>
      <c r="I69" s="18"/>
      <c r="J69" s="34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" customHeight="1" x14ac:dyDescent="0.2">
      <c r="A70" s="18"/>
      <c r="B70" s="317"/>
      <c r="C70" s="318"/>
      <c r="D70" s="381"/>
      <c r="E70" s="321"/>
      <c r="F70" s="382"/>
      <c r="G70" s="18"/>
      <c r="H70" s="18"/>
      <c r="I70" s="18"/>
      <c r="J70" s="34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" customHeight="1" x14ac:dyDescent="0.2">
      <c r="A71" s="18"/>
      <c r="B71" s="18"/>
      <c r="C71" s="18"/>
      <c r="D71" s="380"/>
      <c r="E71" s="18"/>
      <c r="F71" s="18"/>
      <c r="G71" s="18"/>
      <c r="H71" s="18"/>
      <c r="I71" s="18"/>
      <c r="J71" s="34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" customHeight="1" x14ac:dyDescent="0.2">
      <c r="A72" s="18"/>
      <c r="B72" s="18"/>
      <c r="C72" s="18"/>
      <c r="D72" s="18"/>
      <c r="E72" s="18"/>
      <c r="F72" s="18"/>
      <c r="G72" s="18"/>
      <c r="H72" s="18"/>
      <c r="I72" s="18"/>
      <c r="J72" s="34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" customHeight="1" x14ac:dyDescent="0.2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" customHeight="1" x14ac:dyDescent="0.2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" customHeight="1" x14ac:dyDescent="0.2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" customHeight="1" x14ac:dyDescent="0.2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" customHeight="1" x14ac:dyDescent="0.2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" customHeight="1" x14ac:dyDescent="0.2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" customHeight="1" x14ac:dyDescent="0.2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" customHeight="1" x14ac:dyDescent="0.2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" customHeight="1" x14ac:dyDescent="0.2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" customHeight="1" x14ac:dyDescent="0.2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" customHeight="1" x14ac:dyDescent="0.2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" customHeight="1" x14ac:dyDescent="0.2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2" customHeight="1" x14ac:dyDescent="0.2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2" customHeight="1" x14ac:dyDescent="0.2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2" customHeight="1" x14ac:dyDescent="0.2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2" customHeight="1" x14ac:dyDescent="0.2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2" customHeight="1" x14ac:dyDescent="0.2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2" customHeight="1" x14ac:dyDescent="0.2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2" customHeight="1" x14ac:dyDescent="0.2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2" customHeight="1" x14ac:dyDescent="0.2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2" customHeight="1" x14ac:dyDescent="0.2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2" customHeight="1" x14ac:dyDescent="0.2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2" customHeight="1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2" customHeight="1" x14ac:dyDescent="0.2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2" customHeight="1" x14ac:dyDescent="0.2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2" customHeight="1" x14ac:dyDescent="0.2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2" customHeight="1" x14ac:dyDescent="0.2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2" customHeight="1" x14ac:dyDescent="0.2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2" customHeight="1" x14ac:dyDescent="0.2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2" customHeight="1" x14ac:dyDescent="0.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2" customHeight="1" x14ac:dyDescent="0.2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2" customHeight="1" x14ac:dyDescent="0.2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2" customHeight="1" x14ac:dyDescent="0.2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2" customHeight="1" x14ac:dyDescent="0.2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2" customHeight="1" x14ac:dyDescent="0.2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2" customHeight="1" x14ac:dyDescent="0.2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2" customHeight="1" x14ac:dyDescent="0.2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2" customHeight="1" x14ac:dyDescent="0.2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2" customHeight="1" x14ac:dyDescent="0.2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2" customHeight="1" x14ac:dyDescent="0.2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2" customHeight="1" x14ac:dyDescent="0.2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2" customHeight="1" x14ac:dyDescent="0.2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2" customHeight="1" x14ac:dyDescent="0.2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2" customHeight="1" x14ac:dyDescent="0.2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2" customHeight="1" x14ac:dyDescent="0.2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2" customHeight="1" x14ac:dyDescent="0.2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2" customHeight="1" x14ac:dyDescent="0.2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2" customHeight="1" x14ac:dyDescent="0.2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2" customHeight="1" x14ac:dyDescent="0.2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2" customHeight="1" x14ac:dyDescent="0.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2" customHeight="1" x14ac:dyDescent="0.2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2" customHeight="1" x14ac:dyDescent="0.2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2" customHeight="1" x14ac:dyDescent="0.2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2" customHeight="1" x14ac:dyDescent="0.2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2" customHeight="1" x14ac:dyDescent="0.2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2" customHeight="1" x14ac:dyDescent="0.2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2" customHeight="1" x14ac:dyDescent="0.2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2" customHeight="1" x14ac:dyDescent="0.2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2" customHeight="1" x14ac:dyDescent="0.2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2" customHeight="1" x14ac:dyDescent="0.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2" customHeight="1" x14ac:dyDescent="0.2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2" customHeight="1" x14ac:dyDescent="0.2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2" customHeight="1" x14ac:dyDescent="0.2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2" customHeight="1" x14ac:dyDescent="0.2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2" customHeight="1" x14ac:dyDescent="0.2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2" customHeight="1" x14ac:dyDescent="0.2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2" customHeight="1" x14ac:dyDescent="0.2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2" customHeight="1" x14ac:dyDescent="0.2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2" customHeight="1" x14ac:dyDescent="0.2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2" customHeight="1" x14ac:dyDescent="0.2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2" customHeight="1" x14ac:dyDescent="0.2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2" customHeight="1" x14ac:dyDescent="0.2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2" customHeight="1" x14ac:dyDescent="0.2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2" customHeight="1" x14ac:dyDescent="0.2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2" customHeight="1" x14ac:dyDescent="0.2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2" customHeight="1" x14ac:dyDescent="0.2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2" customHeight="1" x14ac:dyDescent="0.2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2" customHeight="1" x14ac:dyDescent="0.2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2" customHeight="1" x14ac:dyDescent="0.2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2" customHeight="1" x14ac:dyDescent="0.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2" customHeight="1" x14ac:dyDescent="0.2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2" customHeight="1" x14ac:dyDescent="0.2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2" customHeight="1" x14ac:dyDescent="0.2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2" customHeight="1" x14ac:dyDescent="0.2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2" customHeight="1" x14ac:dyDescent="0.2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2" customHeight="1" x14ac:dyDescent="0.2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2" customHeight="1" x14ac:dyDescent="0.2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2" customHeight="1" x14ac:dyDescent="0.2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2" customHeight="1" x14ac:dyDescent="0.2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2" customHeight="1" x14ac:dyDescent="0.2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2" customHeight="1" x14ac:dyDescent="0.2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2" customHeight="1" x14ac:dyDescent="0.2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2" customHeight="1" x14ac:dyDescent="0.2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2" customHeight="1" x14ac:dyDescent="0.2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2" customHeight="1" x14ac:dyDescent="0.2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2" customHeight="1" x14ac:dyDescent="0.2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2" customHeight="1" x14ac:dyDescent="0.2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2" customHeight="1" x14ac:dyDescent="0.2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" customHeight="1" x14ac:dyDescent="0.2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2" customHeight="1" x14ac:dyDescent="0.2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2" customHeight="1" x14ac:dyDescent="0.2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2" customHeight="1" x14ac:dyDescent="0.2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2" customHeight="1" x14ac:dyDescent="0.2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2" customHeight="1" x14ac:dyDescent="0.2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2" customHeight="1" x14ac:dyDescent="0.2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2" customHeight="1" x14ac:dyDescent="0.2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2" customHeight="1" x14ac:dyDescent="0.2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2" customHeight="1" x14ac:dyDescent="0.2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2" customHeight="1" x14ac:dyDescent="0.2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2" customHeight="1" x14ac:dyDescent="0.2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2" customHeight="1" x14ac:dyDescent="0.2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2" customHeight="1" x14ac:dyDescent="0.2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2" customHeight="1" x14ac:dyDescent="0.2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2" customHeight="1" x14ac:dyDescent="0.2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2" customHeight="1" x14ac:dyDescent="0.2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2" customHeight="1" x14ac:dyDescent="0.2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2" customHeight="1" x14ac:dyDescent="0.2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2" customHeight="1" x14ac:dyDescent="0.2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2" customHeight="1" x14ac:dyDescent="0.2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2" customHeight="1" x14ac:dyDescent="0.2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2" customHeight="1" x14ac:dyDescent="0.2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2" customHeight="1" x14ac:dyDescent="0.2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2" customHeight="1" x14ac:dyDescent="0.2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2" customHeight="1" x14ac:dyDescent="0.2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2" customHeight="1" x14ac:dyDescent="0.2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2" customHeight="1" x14ac:dyDescent="0.2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2" customHeight="1" x14ac:dyDescent="0.2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2" customHeight="1" x14ac:dyDescent="0.2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2" customHeight="1" x14ac:dyDescent="0.2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2" customHeight="1" x14ac:dyDescent="0.2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2" customHeight="1" x14ac:dyDescent="0.2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2" customHeight="1" x14ac:dyDescent="0.2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2" customHeight="1" x14ac:dyDescent="0.2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2" customHeight="1" x14ac:dyDescent="0.2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2" customHeight="1" x14ac:dyDescent="0.2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2" customHeight="1" x14ac:dyDescent="0.2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2" customHeight="1" x14ac:dyDescent="0.2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2" customHeight="1" x14ac:dyDescent="0.2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2" customHeight="1" x14ac:dyDescent="0.2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2" customHeight="1" x14ac:dyDescent="0.2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2" customHeight="1" x14ac:dyDescent="0.2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2" customHeight="1" x14ac:dyDescent="0.2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2" customHeight="1" x14ac:dyDescent="0.2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2" customHeight="1" x14ac:dyDescent="0.2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2" customHeight="1" x14ac:dyDescent="0.2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2" customHeight="1" x14ac:dyDescent="0.2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2" customHeight="1" x14ac:dyDescent="0.2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2" customHeight="1" x14ac:dyDescent="0.2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2" customHeight="1" x14ac:dyDescent="0.2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2" customHeight="1" x14ac:dyDescent="0.2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2" customHeight="1" x14ac:dyDescent="0.2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2" customHeight="1" x14ac:dyDescent="0.2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2" customHeight="1" x14ac:dyDescent="0.2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2" customHeight="1" x14ac:dyDescent="0.2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2" customHeight="1" x14ac:dyDescent="0.2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2" customHeight="1" x14ac:dyDescent="0.2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2" customHeight="1" x14ac:dyDescent="0.2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2" customHeight="1" x14ac:dyDescent="0.2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2" customHeight="1" x14ac:dyDescent="0.2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2" customHeight="1" x14ac:dyDescent="0.2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2" customHeight="1" x14ac:dyDescent="0.2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2" customHeight="1" x14ac:dyDescent="0.2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2" customHeight="1" x14ac:dyDescent="0.2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2" customHeight="1" x14ac:dyDescent="0.2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2" customHeight="1" x14ac:dyDescent="0.2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2" customHeight="1" x14ac:dyDescent="0.2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2" customHeight="1" x14ac:dyDescent="0.2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2" customHeight="1" x14ac:dyDescent="0.2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2" customHeight="1" x14ac:dyDescent="0.2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2" customHeight="1" x14ac:dyDescent="0.2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2" customHeight="1" x14ac:dyDescent="0.2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2" customHeight="1" x14ac:dyDescent="0.2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2" customHeight="1" x14ac:dyDescent="0.2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2" customHeight="1" x14ac:dyDescent="0.2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2" customHeight="1" x14ac:dyDescent="0.2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2" customHeight="1" x14ac:dyDescent="0.2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2" customHeight="1" x14ac:dyDescent="0.2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2" customHeight="1" x14ac:dyDescent="0.2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2" customHeight="1" x14ac:dyDescent="0.2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2" customHeight="1" x14ac:dyDescent="0.2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2" customHeight="1" x14ac:dyDescent="0.2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2" customHeight="1" x14ac:dyDescent="0.2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2" customHeight="1" x14ac:dyDescent="0.2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2" customHeight="1" x14ac:dyDescent="0.2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2" customHeight="1" x14ac:dyDescent="0.2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2" customHeight="1" x14ac:dyDescent="0.2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2" customHeight="1" x14ac:dyDescent="0.2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2" customHeight="1" x14ac:dyDescent="0.2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2" customHeight="1" x14ac:dyDescent="0.2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2" customHeight="1" x14ac:dyDescent="0.2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2" customHeight="1" x14ac:dyDescent="0.2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2" customHeight="1" x14ac:dyDescent="0.2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2" customHeight="1" x14ac:dyDescent="0.2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2" customHeight="1" x14ac:dyDescent="0.2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2" customHeight="1" x14ac:dyDescent="0.2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2" customHeight="1" x14ac:dyDescent="0.2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2" customHeight="1" x14ac:dyDescent="0.2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2" customHeight="1" x14ac:dyDescent="0.2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2" customHeight="1" x14ac:dyDescent="0.2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2" customHeight="1" x14ac:dyDescent="0.2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2" customHeight="1" x14ac:dyDescent="0.2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2" customHeight="1" x14ac:dyDescent="0.2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2" customHeight="1" x14ac:dyDescent="0.2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2" customHeight="1" x14ac:dyDescent="0.2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2" customHeight="1" x14ac:dyDescent="0.2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2" customHeight="1" x14ac:dyDescent="0.2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2" customHeight="1" x14ac:dyDescent="0.2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2" customHeight="1" x14ac:dyDescent="0.2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2" customHeight="1" x14ac:dyDescent="0.2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2" customHeight="1" x14ac:dyDescent="0.2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2" customHeight="1" x14ac:dyDescent="0.2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2" customHeight="1" x14ac:dyDescent="0.2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2" customHeight="1" x14ac:dyDescent="0.2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2" customHeight="1" x14ac:dyDescent="0.2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2" customHeight="1" x14ac:dyDescent="0.2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2" customHeight="1" x14ac:dyDescent="0.2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2" customHeight="1" x14ac:dyDescent="0.2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2" customHeight="1" x14ac:dyDescent="0.2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2" customHeight="1" x14ac:dyDescent="0.2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2" customHeight="1" x14ac:dyDescent="0.2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2" customHeight="1" x14ac:dyDescent="0.2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2" customHeight="1" x14ac:dyDescent="0.2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2" customHeight="1" x14ac:dyDescent="0.2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2" customHeight="1" x14ac:dyDescent="0.2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2" customHeight="1" x14ac:dyDescent="0.2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2" customHeight="1" x14ac:dyDescent="0.2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2" customHeight="1" x14ac:dyDescent="0.2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2" customHeight="1" x14ac:dyDescent="0.2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2" customHeight="1" x14ac:dyDescent="0.2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2" customHeight="1" x14ac:dyDescent="0.2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2" customHeight="1" x14ac:dyDescent="0.2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2" customHeight="1" x14ac:dyDescent="0.2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2" customHeight="1" x14ac:dyDescent="0.2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2" customHeight="1" x14ac:dyDescent="0.2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2" customHeight="1" x14ac:dyDescent="0.2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2" customHeight="1" x14ac:dyDescent="0.2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2" customHeight="1" x14ac:dyDescent="0.2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2" customHeight="1" x14ac:dyDescent="0.2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2" customHeight="1" x14ac:dyDescent="0.2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2" customHeight="1" x14ac:dyDescent="0.2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2" customHeight="1" x14ac:dyDescent="0.2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2" customHeight="1" x14ac:dyDescent="0.2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2" customHeight="1" x14ac:dyDescent="0.2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2" customHeight="1" x14ac:dyDescent="0.2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2" customHeight="1" x14ac:dyDescent="0.2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2" customHeight="1" x14ac:dyDescent="0.2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2" customHeight="1" x14ac:dyDescent="0.2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2" customHeight="1" x14ac:dyDescent="0.2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2" customHeight="1" x14ac:dyDescent="0.2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2" customHeight="1" x14ac:dyDescent="0.2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2" customHeight="1" x14ac:dyDescent="0.2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2" customHeight="1" x14ac:dyDescent="0.2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2" customHeight="1" x14ac:dyDescent="0.2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2" customHeight="1" x14ac:dyDescent="0.2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2" customHeight="1" x14ac:dyDescent="0.2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2" customHeight="1" x14ac:dyDescent="0.2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2" customHeight="1" x14ac:dyDescent="0.2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2" customHeight="1" x14ac:dyDescent="0.2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2" customHeight="1" x14ac:dyDescent="0.2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2" customHeight="1" x14ac:dyDescent="0.2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2" customHeight="1" x14ac:dyDescent="0.2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2" customHeight="1" x14ac:dyDescent="0.2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2" customHeight="1" x14ac:dyDescent="0.2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2" customHeight="1" x14ac:dyDescent="0.2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2" customHeight="1" x14ac:dyDescent="0.2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2" customHeight="1" x14ac:dyDescent="0.2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2" customHeight="1" x14ac:dyDescent="0.2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2" customHeight="1" x14ac:dyDescent="0.2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2" customHeight="1" x14ac:dyDescent="0.2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2" customHeight="1" x14ac:dyDescent="0.2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2" customHeight="1" x14ac:dyDescent="0.2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2" customHeight="1" x14ac:dyDescent="0.2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2" customHeight="1" x14ac:dyDescent="0.2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2" customHeight="1" x14ac:dyDescent="0.2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2" customHeight="1" x14ac:dyDescent="0.2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2" customHeight="1" x14ac:dyDescent="0.2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2" customHeight="1" x14ac:dyDescent="0.2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2" customHeight="1" x14ac:dyDescent="0.2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2" customHeight="1" x14ac:dyDescent="0.2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2" customHeight="1" x14ac:dyDescent="0.2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2" customHeight="1" x14ac:dyDescent="0.2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2" customHeight="1" x14ac:dyDescent="0.2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2" customHeight="1" x14ac:dyDescent="0.2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2" customHeight="1" x14ac:dyDescent="0.2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2" customHeight="1" x14ac:dyDescent="0.2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2" customHeight="1" x14ac:dyDescent="0.2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2" customHeight="1" x14ac:dyDescent="0.2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2" customHeight="1" x14ac:dyDescent="0.2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2" customHeight="1" x14ac:dyDescent="0.2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2" customHeight="1" x14ac:dyDescent="0.2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2" customHeight="1" x14ac:dyDescent="0.2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2" customHeight="1" x14ac:dyDescent="0.2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2" customHeight="1" x14ac:dyDescent="0.2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2" customHeight="1" x14ac:dyDescent="0.2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2" customHeight="1" x14ac:dyDescent="0.2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2" customHeight="1" x14ac:dyDescent="0.2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2" customHeight="1" x14ac:dyDescent="0.2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2" customHeight="1" x14ac:dyDescent="0.2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2" customHeight="1" x14ac:dyDescent="0.2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2" customHeight="1" x14ac:dyDescent="0.2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2" customHeight="1" x14ac:dyDescent="0.2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2" customHeight="1" x14ac:dyDescent="0.2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2" customHeight="1" x14ac:dyDescent="0.2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2" customHeight="1" x14ac:dyDescent="0.2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2" customHeight="1" x14ac:dyDescent="0.2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2" customHeight="1" x14ac:dyDescent="0.2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2" customHeight="1" x14ac:dyDescent="0.2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2" customHeight="1" x14ac:dyDescent="0.2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2" customHeight="1" x14ac:dyDescent="0.2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2" customHeight="1" x14ac:dyDescent="0.2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2" customHeight="1" x14ac:dyDescent="0.2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2" customHeight="1" x14ac:dyDescent="0.2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2" customHeight="1" x14ac:dyDescent="0.2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2" customHeight="1" x14ac:dyDescent="0.2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2" customHeight="1" x14ac:dyDescent="0.2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2" customHeight="1" x14ac:dyDescent="0.2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2" customHeight="1" x14ac:dyDescent="0.2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2" customHeight="1" x14ac:dyDescent="0.2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2" customHeight="1" x14ac:dyDescent="0.2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2" customHeight="1" x14ac:dyDescent="0.2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2" customHeight="1" x14ac:dyDescent="0.2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2" customHeight="1" x14ac:dyDescent="0.2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2" customHeight="1" x14ac:dyDescent="0.2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2" customHeight="1" x14ac:dyDescent="0.2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2" customHeight="1" x14ac:dyDescent="0.2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2" customHeight="1" x14ac:dyDescent="0.2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2" customHeight="1" x14ac:dyDescent="0.2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2" customHeight="1" x14ac:dyDescent="0.2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2" customHeight="1" x14ac:dyDescent="0.2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2" customHeight="1" x14ac:dyDescent="0.2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2" customHeight="1" x14ac:dyDescent="0.2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2" customHeight="1" x14ac:dyDescent="0.2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2" customHeight="1" x14ac:dyDescent="0.2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2" customHeight="1" x14ac:dyDescent="0.2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2" customHeight="1" x14ac:dyDescent="0.2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2" customHeight="1" x14ac:dyDescent="0.2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2" customHeight="1" x14ac:dyDescent="0.2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2" customHeight="1" x14ac:dyDescent="0.2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2" customHeight="1" x14ac:dyDescent="0.2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2" customHeight="1" x14ac:dyDescent="0.2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2" customHeight="1" x14ac:dyDescent="0.2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2" customHeight="1" x14ac:dyDescent="0.2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2" customHeight="1" x14ac:dyDescent="0.2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2" customHeight="1" x14ac:dyDescent="0.2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2" customHeight="1" x14ac:dyDescent="0.2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2" customHeight="1" x14ac:dyDescent="0.2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2" customHeight="1" x14ac:dyDescent="0.2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2" customHeight="1" x14ac:dyDescent="0.2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2" customHeight="1" x14ac:dyDescent="0.2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2" customHeight="1" x14ac:dyDescent="0.2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2" customHeight="1" x14ac:dyDescent="0.2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2" customHeight="1" x14ac:dyDescent="0.2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2" customHeight="1" x14ac:dyDescent="0.2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2" customHeight="1" x14ac:dyDescent="0.2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2" customHeight="1" x14ac:dyDescent="0.2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2" customHeight="1" x14ac:dyDescent="0.2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2" customHeight="1" x14ac:dyDescent="0.2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2" customHeight="1" x14ac:dyDescent="0.2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2" customHeight="1" x14ac:dyDescent="0.2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2" customHeight="1" x14ac:dyDescent="0.2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2" customHeight="1" x14ac:dyDescent="0.2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2" customHeight="1" x14ac:dyDescent="0.2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2" customHeight="1" x14ac:dyDescent="0.2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2" customHeight="1" x14ac:dyDescent="0.2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2" customHeight="1" x14ac:dyDescent="0.2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2" customHeight="1" x14ac:dyDescent="0.2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2" customHeight="1" x14ac:dyDescent="0.2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2" customHeight="1" x14ac:dyDescent="0.2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2" customHeight="1" x14ac:dyDescent="0.2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2" customHeight="1" x14ac:dyDescent="0.2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2" customHeight="1" x14ac:dyDescent="0.2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2" customHeight="1" x14ac:dyDescent="0.2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2" customHeight="1" x14ac:dyDescent="0.2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2" customHeight="1" x14ac:dyDescent="0.2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2" customHeight="1" x14ac:dyDescent="0.2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2" customHeight="1" x14ac:dyDescent="0.2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2" customHeight="1" x14ac:dyDescent="0.2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2" customHeight="1" x14ac:dyDescent="0.2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2" customHeight="1" x14ac:dyDescent="0.2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2" customHeight="1" x14ac:dyDescent="0.2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2" customHeight="1" x14ac:dyDescent="0.2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2" customHeight="1" x14ac:dyDescent="0.2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2" customHeight="1" x14ac:dyDescent="0.2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2" customHeight="1" x14ac:dyDescent="0.2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2" customHeight="1" x14ac:dyDescent="0.2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2" customHeight="1" x14ac:dyDescent="0.2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2" customHeight="1" x14ac:dyDescent="0.2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2" customHeight="1" x14ac:dyDescent="0.2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2" customHeight="1" x14ac:dyDescent="0.2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2" customHeight="1" x14ac:dyDescent="0.2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2" customHeight="1" x14ac:dyDescent="0.2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2" customHeight="1" x14ac:dyDescent="0.2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2" customHeight="1" x14ac:dyDescent="0.2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2" customHeight="1" x14ac:dyDescent="0.2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2" customHeight="1" x14ac:dyDescent="0.2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2" customHeight="1" x14ac:dyDescent="0.2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2" customHeight="1" x14ac:dyDescent="0.2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2" customHeight="1" x14ac:dyDescent="0.2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2" customHeight="1" x14ac:dyDescent="0.2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2" customHeight="1" x14ac:dyDescent="0.2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2" customHeight="1" x14ac:dyDescent="0.2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2" customHeight="1" x14ac:dyDescent="0.2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2" customHeight="1" x14ac:dyDescent="0.2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2" customHeight="1" x14ac:dyDescent="0.2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2" customHeight="1" x14ac:dyDescent="0.2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2" customHeight="1" x14ac:dyDescent="0.2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2" customHeight="1" x14ac:dyDescent="0.2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2" customHeight="1" x14ac:dyDescent="0.2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2" customHeight="1" x14ac:dyDescent="0.2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2" customHeight="1" x14ac:dyDescent="0.2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2" customHeight="1" x14ac:dyDescent="0.2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2" customHeight="1" x14ac:dyDescent="0.2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2" customHeight="1" x14ac:dyDescent="0.2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2" customHeight="1" x14ac:dyDescent="0.2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2" customHeight="1" x14ac:dyDescent="0.2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2" customHeight="1" x14ac:dyDescent="0.2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2" customHeight="1" x14ac:dyDescent="0.2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2" customHeight="1" x14ac:dyDescent="0.2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2" customHeight="1" x14ac:dyDescent="0.2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2" customHeight="1" x14ac:dyDescent="0.2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2" customHeight="1" x14ac:dyDescent="0.2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2" customHeight="1" x14ac:dyDescent="0.2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2" customHeight="1" x14ac:dyDescent="0.2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2" customHeight="1" x14ac:dyDescent="0.2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2" customHeight="1" x14ac:dyDescent="0.2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2" customHeight="1" x14ac:dyDescent="0.2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2" customHeight="1" x14ac:dyDescent="0.2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2" customHeight="1" x14ac:dyDescent="0.2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2" customHeight="1" x14ac:dyDescent="0.2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2" customHeight="1" x14ac:dyDescent="0.2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2" customHeight="1" x14ac:dyDescent="0.2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2" customHeight="1" x14ac:dyDescent="0.2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2" customHeight="1" x14ac:dyDescent="0.2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2" customHeight="1" x14ac:dyDescent="0.2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2" customHeight="1" x14ac:dyDescent="0.2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2" customHeight="1" x14ac:dyDescent="0.2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2" customHeight="1" x14ac:dyDescent="0.2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2" customHeight="1" x14ac:dyDescent="0.2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2" customHeight="1" x14ac:dyDescent="0.2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2" customHeight="1" x14ac:dyDescent="0.2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2" customHeight="1" x14ac:dyDescent="0.2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2" customHeight="1" x14ac:dyDescent="0.2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2" customHeight="1" x14ac:dyDescent="0.2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2" customHeight="1" x14ac:dyDescent="0.2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2" customHeight="1" x14ac:dyDescent="0.2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2" customHeight="1" x14ac:dyDescent="0.2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2" customHeight="1" x14ac:dyDescent="0.2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2" customHeight="1" x14ac:dyDescent="0.2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2" customHeight="1" x14ac:dyDescent="0.2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2" customHeight="1" x14ac:dyDescent="0.2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2" customHeight="1" x14ac:dyDescent="0.2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2" customHeight="1" x14ac:dyDescent="0.2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2" customHeight="1" x14ac:dyDescent="0.2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2" customHeight="1" x14ac:dyDescent="0.2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2" customHeight="1" x14ac:dyDescent="0.2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2" customHeight="1" x14ac:dyDescent="0.2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2" customHeight="1" x14ac:dyDescent="0.2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2" customHeight="1" x14ac:dyDescent="0.2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2" customHeight="1" x14ac:dyDescent="0.2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2" customHeight="1" x14ac:dyDescent="0.2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2" customHeight="1" x14ac:dyDescent="0.2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2" customHeight="1" x14ac:dyDescent="0.2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2" customHeight="1" x14ac:dyDescent="0.2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2" customHeight="1" x14ac:dyDescent="0.2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2" customHeight="1" x14ac:dyDescent="0.2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2" customHeight="1" x14ac:dyDescent="0.2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2" customHeight="1" x14ac:dyDescent="0.2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2" customHeight="1" x14ac:dyDescent="0.2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2" customHeight="1" x14ac:dyDescent="0.2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2" customHeight="1" x14ac:dyDescent="0.2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2" customHeight="1" x14ac:dyDescent="0.2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2" customHeight="1" x14ac:dyDescent="0.2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2" customHeight="1" x14ac:dyDescent="0.2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2" customHeight="1" x14ac:dyDescent="0.2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2" customHeight="1" x14ac:dyDescent="0.2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2" customHeight="1" x14ac:dyDescent="0.2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2" customHeight="1" x14ac:dyDescent="0.2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2" customHeight="1" x14ac:dyDescent="0.2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2" customHeight="1" x14ac:dyDescent="0.2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2" customHeight="1" x14ac:dyDescent="0.2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2" customHeight="1" x14ac:dyDescent="0.2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2" customHeight="1" x14ac:dyDescent="0.2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2" customHeight="1" x14ac:dyDescent="0.2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2" customHeight="1" x14ac:dyDescent="0.2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2" customHeight="1" x14ac:dyDescent="0.2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2" customHeight="1" x14ac:dyDescent="0.2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2" customHeight="1" x14ac:dyDescent="0.2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2" customHeight="1" x14ac:dyDescent="0.2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2" customHeight="1" x14ac:dyDescent="0.2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2" customHeight="1" x14ac:dyDescent="0.2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2" customHeight="1" x14ac:dyDescent="0.2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2" customHeight="1" x14ac:dyDescent="0.2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2" customHeight="1" x14ac:dyDescent="0.2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2" customHeight="1" x14ac:dyDescent="0.2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2" customHeight="1" x14ac:dyDescent="0.2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2" customHeight="1" x14ac:dyDescent="0.2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2" customHeight="1" x14ac:dyDescent="0.2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2" customHeight="1" x14ac:dyDescent="0.2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2" customHeight="1" x14ac:dyDescent="0.2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2" customHeight="1" x14ac:dyDescent="0.2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2" customHeight="1" x14ac:dyDescent="0.2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2" customHeight="1" x14ac:dyDescent="0.2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2" customHeight="1" x14ac:dyDescent="0.2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2" customHeight="1" x14ac:dyDescent="0.2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2" customHeight="1" x14ac:dyDescent="0.2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2" customHeight="1" x14ac:dyDescent="0.2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2" customHeight="1" x14ac:dyDescent="0.2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2" customHeight="1" x14ac:dyDescent="0.2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2" customHeight="1" x14ac:dyDescent="0.2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2" customHeight="1" x14ac:dyDescent="0.2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2" customHeight="1" x14ac:dyDescent="0.2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2" customHeight="1" x14ac:dyDescent="0.2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2" customHeight="1" x14ac:dyDescent="0.2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2" customHeight="1" x14ac:dyDescent="0.2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2" customHeight="1" x14ac:dyDescent="0.2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2" customHeight="1" x14ac:dyDescent="0.2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2" customHeight="1" x14ac:dyDescent="0.2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2" customHeight="1" x14ac:dyDescent="0.2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2" customHeight="1" x14ac:dyDescent="0.2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2" customHeight="1" x14ac:dyDescent="0.2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2" customHeight="1" x14ac:dyDescent="0.2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2" customHeight="1" x14ac:dyDescent="0.2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2" customHeight="1" x14ac:dyDescent="0.2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2" customHeight="1" x14ac:dyDescent="0.2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2" customHeight="1" x14ac:dyDescent="0.2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2" customHeight="1" x14ac:dyDescent="0.2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2" customHeight="1" x14ac:dyDescent="0.2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2" customHeight="1" x14ac:dyDescent="0.2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2" customHeight="1" x14ac:dyDescent="0.2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2" customHeight="1" x14ac:dyDescent="0.2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2" customHeight="1" x14ac:dyDescent="0.2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2" customHeight="1" x14ac:dyDescent="0.2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2" customHeight="1" x14ac:dyDescent="0.2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2" customHeight="1" x14ac:dyDescent="0.2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2" customHeight="1" x14ac:dyDescent="0.2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2" customHeight="1" x14ac:dyDescent="0.2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2" customHeight="1" x14ac:dyDescent="0.2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2" customHeight="1" x14ac:dyDescent="0.2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2" customHeight="1" x14ac:dyDescent="0.2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2" customHeight="1" x14ac:dyDescent="0.2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2" customHeight="1" x14ac:dyDescent="0.2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2" customHeight="1" x14ac:dyDescent="0.2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2" customHeight="1" x14ac:dyDescent="0.2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2" customHeight="1" x14ac:dyDescent="0.2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2" customHeight="1" x14ac:dyDescent="0.2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2" customHeight="1" x14ac:dyDescent="0.2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2" customHeight="1" x14ac:dyDescent="0.2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2" customHeight="1" x14ac:dyDescent="0.2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2" customHeight="1" x14ac:dyDescent="0.2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2" customHeight="1" x14ac:dyDescent="0.2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2" customHeight="1" x14ac:dyDescent="0.2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2" customHeight="1" x14ac:dyDescent="0.2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2" customHeight="1" x14ac:dyDescent="0.2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2" customHeight="1" x14ac:dyDescent="0.2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2" customHeight="1" x14ac:dyDescent="0.2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2" customHeight="1" x14ac:dyDescent="0.2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2" customHeight="1" x14ac:dyDescent="0.2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2" customHeight="1" x14ac:dyDescent="0.2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2" customHeight="1" x14ac:dyDescent="0.2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2" customHeight="1" x14ac:dyDescent="0.2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2" customHeight="1" x14ac:dyDescent="0.2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2" customHeight="1" x14ac:dyDescent="0.2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2" customHeight="1" x14ac:dyDescent="0.2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2" customHeight="1" x14ac:dyDescent="0.2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2" customHeight="1" x14ac:dyDescent="0.2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2" customHeight="1" x14ac:dyDescent="0.2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2" customHeight="1" x14ac:dyDescent="0.2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2" customHeight="1" x14ac:dyDescent="0.2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2" customHeight="1" x14ac:dyDescent="0.2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2" customHeight="1" x14ac:dyDescent="0.2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2" customHeight="1" x14ac:dyDescent="0.2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2" customHeight="1" x14ac:dyDescent="0.2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2" customHeight="1" x14ac:dyDescent="0.2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2" customHeight="1" x14ac:dyDescent="0.2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2" customHeight="1" x14ac:dyDescent="0.2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2" customHeight="1" x14ac:dyDescent="0.2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2" customHeight="1" x14ac:dyDescent="0.2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2" customHeight="1" x14ac:dyDescent="0.2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2" customHeight="1" x14ac:dyDescent="0.2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2" customHeight="1" x14ac:dyDescent="0.2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2" customHeight="1" x14ac:dyDescent="0.2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2" customHeight="1" x14ac:dyDescent="0.2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2" customHeight="1" x14ac:dyDescent="0.2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2" customHeight="1" x14ac:dyDescent="0.2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2" customHeight="1" x14ac:dyDescent="0.2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2" customHeight="1" x14ac:dyDescent="0.2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2" customHeight="1" x14ac:dyDescent="0.2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2" customHeight="1" x14ac:dyDescent="0.2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2" customHeight="1" x14ac:dyDescent="0.2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2" customHeight="1" x14ac:dyDescent="0.2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2" customHeight="1" x14ac:dyDescent="0.2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2" customHeight="1" x14ac:dyDescent="0.2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2" customHeight="1" x14ac:dyDescent="0.2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2" customHeight="1" x14ac:dyDescent="0.2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2" customHeight="1" x14ac:dyDescent="0.2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2" customHeight="1" x14ac:dyDescent="0.2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2" customHeight="1" x14ac:dyDescent="0.2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2" customHeight="1" x14ac:dyDescent="0.2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2" customHeight="1" x14ac:dyDescent="0.2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2" customHeight="1" x14ac:dyDescent="0.2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2" customHeight="1" x14ac:dyDescent="0.2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2" customHeight="1" x14ac:dyDescent="0.2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2" customHeight="1" x14ac:dyDescent="0.2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2" customHeight="1" x14ac:dyDescent="0.2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2" customHeight="1" x14ac:dyDescent="0.2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2" customHeight="1" x14ac:dyDescent="0.2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2" customHeight="1" x14ac:dyDescent="0.2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2" customHeight="1" x14ac:dyDescent="0.2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2" customHeight="1" x14ac:dyDescent="0.2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2" customHeight="1" x14ac:dyDescent="0.2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2" customHeight="1" x14ac:dyDescent="0.2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2" customHeight="1" x14ac:dyDescent="0.2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2" customHeight="1" x14ac:dyDescent="0.2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2" customHeight="1" x14ac:dyDescent="0.2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2" customHeight="1" x14ac:dyDescent="0.2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2" customHeight="1" x14ac:dyDescent="0.2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2" customHeight="1" x14ac:dyDescent="0.2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2" customHeight="1" x14ac:dyDescent="0.2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2" customHeight="1" x14ac:dyDescent="0.2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2" customHeight="1" x14ac:dyDescent="0.2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2" customHeight="1" x14ac:dyDescent="0.2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2" customHeight="1" x14ac:dyDescent="0.2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2" customHeight="1" x14ac:dyDescent="0.2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2" customHeight="1" x14ac:dyDescent="0.2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2" customHeight="1" x14ac:dyDescent="0.2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2" customHeight="1" x14ac:dyDescent="0.2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2" customHeight="1" x14ac:dyDescent="0.2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2" customHeight="1" x14ac:dyDescent="0.2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2" customHeight="1" x14ac:dyDescent="0.2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2" customHeight="1" x14ac:dyDescent="0.2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2" customHeight="1" x14ac:dyDescent="0.2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2" customHeight="1" x14ac:dyDescent="0.2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2" customHeight="1" x14ac:dyDescent="0.2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2" customHeight="1" x14ac:dyDescent="0.2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2" customHeight="1" x14ac:dyDescent="0.2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2" customHeight="1" x14ac:dyDescent="0.2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2" customHeight="1" x14ac:dyDescent="0.2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2" customHeight="1" x14ac:dyDescent="0.2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2" customHeight="1" x14ac:dyDescent="0.2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2" customHeight="1" x14ac:dyDescent="0.2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2" customHeight="1" x14ac:dyDescent="0.2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2" customHeight="1" x14ac:dyDescent="0.2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2" customHeight="1" x14ac:dyDescent="0.2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2" customHeight="1" x14ac:dyDescent="0.2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2" customHeight="1" x14ac:dyDescent="0.2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2" customHeight="1" x14ac:dyDescent="0.2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2" customHeight="1" x14ac:dyDescent="0.2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2" customHeight="1" x14ac:dyDescent="0.2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2" customHeight="1" x14ac:dyDescent="0.2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2" customHeight="1" x14ac:dyDescent="0.2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2" customHeight="1" x14ac:dyDescent="0.2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2" customHeight="1" x14ac:dyDescent="0.2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2" customHeight="1" x14ac:dyDescent="0.2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2" customHeight="1" x14ac:dyDescent="0.2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2" customHeight="1" x14ac:dyDescent="0.2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2" customHeight="1" x14ac:dyDescent="0.2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2" customHeight="1" x14ac:dyDescent="0.2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2" customHeight="1" x14ac:dyDescent="0.2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2" customHeight="1" x14ac:dyDescent="0.2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2" customHeight="1" x14ac:dyDescent="0.2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2" customHeight="1" x14ac:dyDescent="0.2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2" customHeight="1" x14ac:dyDescent="0.2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2" customHeight="1" x14ac:dyDescent="0.2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2" customHeight="1" x14ac:dyDescent="0.2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2" customHeight="1" x14ac:dyDescent="0.2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2" customHeight="1" x14ac:dyDescent="0.2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2" customHeight="1" x14ac:dyDescent="0.2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2" customHeight="1" x14ac:dyDescent="0.2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2" customHeight="1" x14ac:dyDescent="0.2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2" customHeight="1" x14ac:dyDescent="0.2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2" customHeight="1" x14ac:dyDescent="0.2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2" customHeight="1" x14ac:dyDescent="0.2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2" customHeight="1" x14ac:dyDescent="0.2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2" customHeight="1" x14ac:dyDescent="0.2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2" customHeight="1" x14ac:dyDescent="0.2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2" customHeight="1" x14ac:dyDescent="0.2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2" customHeight="1" x14ac:dyDescent="0.2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2" customHeight="1" x14ac:dyDescent="0.2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2" customHeight="1" x14ac:dyDescent="0.2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2" customHeight="1" x14ac:dyDescent="0.2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2" customHeight="1" x14ac:dyDescent="0.2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2" customHeight="1" x14ac:dyDescent="0.2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2" customHeight="1" x14ac:dyDescent="0.2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2" customHeight="1" x14ac:dyDescent="0.2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2" customHeight="1" x14ac:dyDescent="0.2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2" customHeight="1" x14ac:dyDescent="0.2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2" customHeight="1" x14ac:dyDescent="0.2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2" customHeight="1" x14ac:dyDescent="0.2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2" customHeight="1" x14ac:dyDescent="0.2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2" customHeight="1" x14ac:dyDescent="0.2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2" customHeight="1" x14ac:dyDescent="0.2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2" customHeight="1" x14ac:dyDescent="0.2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2" customHeight="1" x14ac:dyDescent="0.2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2" customHeight="1" x14ac:dyDescent="0.2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2" customHeight="1" x14ac:dyDescent="0.2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2" customHeight="1" x14ac:dyDescent="0.2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2" customHeight="1" x14ac:dyDescent="0.2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2" customHeight="1" x14ac:dyDescent="0.2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2" customHeight="1" x14ac:dyDescent="0.2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2" customHeight="1" x14ac:dyDescent="0.2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2" customHeight="1" x14ac:dyDescent="0.2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2" customHeight="1" x14ac:dyDescent="0.2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2" customHeight="1" x14ac:dyDescent="0.2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2" customHeight="1" x14ac:dyDescent="0.2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2" customHeight="1" x14ac:dyDescent="0.2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2" customHeight="1" x14ac:dyDescent="0.2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2" customHeight="1" x14ac:dyDescent="0.2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2" customHeight="1" x14ac:dyDescent="0.2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2" customHeight="1" x14ac:dyDescent="0.2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2" customHeight="1" x14ac:dyDescent="0.2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2" customHeight="1" x14ac:dyDescent="0.2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2" customHeight="1" x14ac:dyDescent="0.2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2" customHeight="1" x14ac:dyDescent="0.2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2" customHeight="1" x14ac:dyDescent="0.2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2" customHeight="1" x14ac:dyDescent="0.2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2" customHeight="1" x14ac:dyDescent="0.2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2" customHeight="1" x14ac:dyDescent="0.2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2" customHeight="1" x14ac:dyDescent="0.2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2" customHeight="1" x14ac:dyDescent="0.2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2" customHeight="1" x14ac:dyDescent="0.2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2" customHeight="1" x14ac:dyDescent="0.2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2" customHeight="1" x14ac:dyDescent="0.2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2" customHeight="1" x14ac:dyDescent="0.2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2" customHeight="1" x14ac:dyDescent="0.2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2" customHeight="1" x14ac:dyDescent="0.2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2" customHeight="1" x14ac:dyDescent="0.2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2" customHeight="1" x14ac:dyDescent="0.2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2" customHeight="1" x14ac:dyDescent="0.2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2" customHeight="1" x14ac:dyDescent="0.2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2" customHeight="1" x14ac:dyDescent="0.2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2" customHeight="1" x14ac:dyDescent="0.2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2" customHeight="1" x14ac:dyDescent="0.2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2" customHeight="1" x14ac:dyDescent="0.2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2" customHeight="1" x14ac:dyDescent="0.2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2" customHeight="1" x14ac:dyDescent="0.2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2" customHeight="1" x14ac:dyDescent="0.2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2" customHeight="1" x14ac:dyDescent="0.2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2" customHeight="1" x14ac:dyDescent="0.2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2" customHeight="1" x14ac:dyDescent="0.2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2" customHeight="1" x14ac:dyDescent="0.2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2" customHeight="1" x14ac:dyDescent="0.2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2" customHeight="1" x14ac:dyDescent="0.2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2" customHeight="1" x14ac:dyDescent="0.2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2" customHeight="1" x14ac:dyDescent="0.2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2" customHeight="1" x14ac:dyDescent="0.2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2" customHeight="1" x14ac:dyDescent="0.2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2" customHeight="1" x14ac:dyDescent="0.2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2" customHeight="1" x14ac:dyDescent="0.2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2" customHeight="1" x14ac:dyDescent="0.2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2" customHeight="1" x14ac:dyDescent="0.2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2" customHeight="1" x14ac:dyDescent="0.2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2" customHeight="1" x14ac:dyDescent="0.2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2" customHeight="1" x14ac:dyDescent="0.2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2" customHeight="1" x14ac:dyDescent="0.2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2" customHeight="1" x14ac:dyDescent="0.2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2" customHeight="1" x14ac:dyDescent="0.2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2" customHeight="1" x14ac:dyDescent="0.2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2" customHeight="1" x14ac:dyDescent="0.2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2" customHeight="1" x14ac:dyDescent="0.2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2" customHeight="1" x14ac:dyDescent="0.2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2" customHeight="1" x14ac:dyDescent="0.2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2" customHeight="1" x14ac:dyDescent="0.2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2" customHeight="1" x14ac:dyDescent="0.2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2" customHeight="1" x14ac:dyDescent="0.2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2" customHeight="1" x14ac:dyDescent="0.2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2" customHeight="1" x14ac:dyDescent="0.2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2" customHeight="1" x14ac:dyDescent="0.2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2" customHeight="1" x14ac:dyDescent="0.2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2" customHeight="1" x14ac:dyDescent="0.2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2" customHeight="1" x14ac:dyDescent="0.2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2" customHeight="1" x14ac:dyDescent="0.2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2" customHeight="1" x14ac:dyDescent="0.2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2" customHeight="1" x14ac:dyDescent="0.2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2" customHeight="1" x14ac:dyDescent="0.2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2" customHeight="1" x14ac:dyDescent="0.2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2" customHeight="1" x14ac:dyDescent="0.2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2" customHeight="1" x14ac:dyDescent="0.2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2" customHeight="1" x14ac:dyDescent="0.2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2" customHeight="1" x14ac:dyDescent="0.2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2" customHeight="1" x14ac:dyDescent="0.2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2" customHeight="1" x14ac:dyDescent="0.2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2" customHeight="1" x14ac:dyDescent="0.2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2" customHeight="1" x14ac:dyDescent="0.2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2" customHeight="1" x14ac:dyDescent="0.2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2" customHeight="1" x14ac:dyDescent="0.2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2" customHeight="1" x14ac:dyDescent="0.2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2" customHeight="1" x14ac:dyDescent="0.2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2" customHeight="1" x14ac:dyDescent="0.2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2" customHeight="1" x14ac:dyDescent="0.2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2" customHeight="1" x14ac:dyDescent="0.2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2" customHeight="1" x14ac:dyDescent="0.2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2" customHeight="1" x14ac:dyDescent="0.2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2" customHeight="1" x14ac:dyDescent="0.2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2" customHeight="1" x14ac:dyDescent="0.2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2" customHeight="1" x14ac:dyDescent="0.2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2" customHeight="1" x14ac:dyDescent="0.2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2" customHeight="1" x14ac:dyDescent="0.2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2" customHeight="1" x14ac:dyDescent="0.2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2" customHeight="1" x14ac:dyDescent="0.2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2" customHeight="1" x14ac:dyDescent="0.2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2" customHeight="1" x14ac:dyDescent="0.2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2" customHeight="1" x14ac:dyDescent="0.2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2" customHeight="1" x14ac:dyDescent="0.2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2" customHeight="1" x14ac:dyDescent="0.2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2" customHeight="1" x14ac:dyDescent="0.2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2" customHeight="1" x14ac:dyDescent="0.2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2" customHeight="1" x14ac:dyDescent="0.2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2" customHeight="1" x14ac:dyDescent="0.2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2" customHeight="1" x14ac:dyDescent="0.2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2" customHeight="1" x14ac:dyDescent="0.2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2" customHeight="1" x14ac:dyDescent="0.2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2" customHeight="1" x14ac:dyDescent="0.2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2" customHeight="1" x14ac:dyDescent="0.2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2" customHeight="1" x14ac:dyDescent="0.2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2" customHeight="1" x14ac:dyDescent="0.2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2" customHeight="1" x14ac:dyDescent="0.2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2" customHeight="1" x14ac:dyDescent="0.2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2" customHeight="1" x14ac:dyDescent="0.2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2" customHeight="1" x14ac:dyDescent="0.2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2" customHeight="1" x14ac:dyDescent="0.2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2" customHeight="1" x14ac:dyDescent="0.2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2" customHeight="1" x14ac:dyDescent="0.2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2" customHeight="1" x14ac:dyDescent="0.2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2" customHeight="1" x14ac:dyDescent="0.2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2" customHeight="1" x14ac:dyDescent="0.2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2" customHeight="1" x14ac:dyDescent="0.2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2" customHeight="1" x14ac:dyDescent="0.2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2" customHeight="1" x14ac:dyDescent="0.2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2" customHeight="1" x14ac:dyDescent="0.2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2" customHeight="1" x14ac:dyDescent="0.2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2" customHeight="1" x14ac:dyDescent="0.2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2" customHeight="1" x14ac:dyDescent="0.2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2" customHeight="1" x14ac:dyDescent="0.2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2" customHeight="1" x14ac:dyDescent="0.2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2" customHeight="1" x14ac:dyDescent="0.2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2" customHeight="1" x14ac:dyDescent="0.2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2" customHeight="1" x14ac:dyDescent="0.2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2" customHeight="1" x14ac:dyDescent="0.2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2" customHeight="1" x14ac:dyDescent="0.2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2" customHeight="1" x14ac:dyDescent="0.2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2" customHeight="1" x14ac:dyDescent="0.2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2" customHeight="1" x14ac:dyDescent="0.2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2" customHeight="1" x14ac:dyDescent="0.2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2" customHeight="1" x14ac:dyDescent="0.2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2" customHeight="1" x14ac:dyDescent="0.2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2" customHeight="1" x14ac:dyDescent="0.2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2" customHeight="1" x14ac:dyDescent="0.2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2" customHeight="1" x14ac:dyDescent="0.2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2" customHeight="1" x14ac:dyDescent="0.2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2" customHeight="1" x14ac:dyDescent="0.2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2" customHeight="1" x14ac:dyDescent="0.2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2" customHeight="1" x14ac:dyDescent="0.2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2" customHeight="1" x14ac:dyDescent="0.2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2" customHeight="1" x14ac:dyDescent="0.2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2" customHeight="1" x14ac:dyDescent="0.2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2" customHeight="1" x14ac:dyDescent="0.2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2" customHeight="1" x14ac:dyDescent="0.2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2" customHeight="1" x14ac:dyDescent="0.2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2" customHeight="1" x14ac:dyDescent="0.2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2" customHeight="1" x14ac:dyDescent="0.2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2" customHeight="1" x14ac:dyDescent="0.2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2" customHeight="1" x14ac:dyDescent="0.2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2" customHeight="1" x14ac:dyDescent="0.2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2" customHeight="1" x14ac:dyDescent="0.2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2" customHeight="1" x14ac:dyDescent="0.2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2" customHeight="1" x14ac:dyDescent="0.2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2" customHeight="1" x14ac:dyDescent="0.2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2" customHeight="1" x14ac:dyDescent="0.2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2" customHeight="1" x14ac:dyDescent="0.2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2" customHeight="1" x14ac:dyDescent="0.2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2" customHeight="1" x14ac:dyDescent="0.2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2" customHeight="1" x14ac:dyDescent="0.2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2" customHeight="1" x14ac:dyDescent="0.2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2" customHeight="1" x14ac:dyDescent="0.2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2" customHeight="1" x14ac:dyDescent="0.2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2" customHeight="1" x14ac:dyDescent="0.2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2" customHeight="1" x14ac:dyDescent="0.2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2" customHeight="1" x14ac:dyDescent="0.2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2" customHeight="1" x14ac:dyDescent="0.2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2" customHeight="1" x14ac:dyDescent="0.2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2" customHeight="1" x14ac:dyDescent="0.2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2" customHeight="1" x14ac:dyDescent="0.2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2" customHeight="1" x14ac:dyDescent="0.2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2" customHeight="1" x14ac:dyDescent="0.2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2" customHeight="1" x14ac:dyDescent="0.2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2" customHeight="1" x14ac:dyDescent="0.2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2" customHeight="1" x14ac:dyDescent="0.2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2" customHeight="1" x14ac:dyDescent="0.2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2" customHeight="1" x14ac:dyDescent="0.2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2" customHeight="1" x14ac:dyDescent="0.2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2" customHeight="1" x14ac:dyDescent="0.2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2" customHeight="1" x14ac:dyDescent="0.2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2" customHeight="1" x14ac:dyDescent="0.2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2" customHeight="1" x14ac:dyDescent="0.2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2" customHeight="1" x14ac:dyDescent="0.2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2" customHeight="1" x14ac:dyDescent="0.2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2" customHeight="1" x14ac:dyDescent="0.2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2" customHeight="1" x14ac:dyDescent="0.2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2" customHeight="1" x14ac:dyDescent="0.2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2" customHeight="1" x14ac:dyDescent="0.2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2" customHeight="1" x14ac:dyDescent="0.2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2" customHeight="1" x14ac:dyDescent="0.2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2" customHeight="1" x14ac:dyDescent="0.2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2" customHeight="1" x14ac:dyDescent="0.2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2" customHeight="1" x14ac:dyDescent="0.2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2" customHeight="1" x14ac:dyDescent="0.2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2" customHeight="1" x14ac:dyDescent="0.2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2" customHeight="1" x14ac:dyDescent="0.2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2" customHeight="1" x14ac:dyDescent="0.2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2" customHeight="1" x14ac:dyDescent="0.2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2" customHeight="1" x14ac:dyDescent="0.2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2" customHeight="1" x14ac:dyDescent="0.2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2" customHeight="1" x14ac:dyDescent="0.2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2" customHeight="1" x14ac:dyDescent="0.2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2" customHeight="1" x14ac:dyDescent="0.2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2" customHeight="1" x14ac:dyDescent="0.2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2" customHeight="1" x14ac:dyDescent="0.2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2" customHeight="1" x14ac:dyDescent="0.2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2" customHeight="1" x14ac:dyDescent="0.2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2" customHeight="1" x14ac:dyDescent="0.2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2" customHeight="1" x14ac:dyDescent="0.2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2" customHeight="1" x14ac:dyDescent="0.2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2" customHeight="1" x14ac:dyDescent="0.2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2" customHeight="1" x14ac:dyDescent="0.2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2" customHeight="1" x14ac:dyDescent="0.2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2" customHeight="1" x14ac:dyDescent="0.2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2" customHeight="1" x14ac:dyDescent="0.2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2" customHeight="1" x14ac:dyDescent="0.2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printOptions horizontalCentered="1" verticalCentered="1"/>
  <pageMargins left="0.78740157480314965" right="0.78740157480314965" top="0.59055118110236227" bottom="0.59055118110236227" header="0" footer="0"/>
  <pageSetup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29.42578125" customWidth="1"/>
    <col min="3" max="4" width="7.7109375" customWidth="1"/>
    <col min="5" max="5" width="12.85546875" customWidth="1"/>
    <col min="6" max="6" width="5.7109375" customWidth="1"/>
    <col min="7" max="7" width="11.42578125" customWidth="1"/>
    <col min="8" max="8" width="7.42578125" customWidth="1"/>
    <col min="9" max="9" width="14.7109375" customWidth="1"/>
    <col min="10" max="12" width="11.42578125" customWidth="1"/>
    <col min="13" max="26" width="10.5703125" customWidth="1"/>
  </cols>
  <sheetData>
    <row r="1" spans="1:26" ht="12" customHeight="1" x14ac:dyDescent="0.2">
      <c r="A1" s="18"/>
      <c r="B1" s="16" t="str">
        <f>+'11. INGRESOS'!B1</f>
        <v>INDUSTRIAS EL MEJOR ESTILO S.A.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2" customHeight="1" x14ac:dyDescent="0.2">
      <c r="A2" s="18"/>
      <c r="B2" s="16" t="str">
        <f>+'11. INGRESOS'!B2</f>
        <v>NIT 860.378.961 - 5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" customHeight="1" x14ac:dyDescent="0.2">
      <c r="A3" s="18"/>
      <c r="B3" s="16" t="str">
        <f>+'11. INGRESOS'!B3</f>
        <v>DECLARACION DE RENTA AÑO GRAVABLE 2021</v>
      </c>
      <c r="C3" s="18"/>
      <c r="D3" s="18"/>
      <c r="E3" s="18"/>
      <c r="F3" s="18"/>
      <c r="G3" s="17" t="s">
        <v>463</v>
      </c>
      <c r="H3" s="18"/>
      <c r="I3" s="17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2" customHeight="1" x14ac:dyDescent="0.2">
      <c r="A4" s="18"/>
      <c r="B4" s="16" t="s">
        <v>20</v>
      </c>
      <c r="C4" s="18"/>
      <c r="D4" s="18"/>
      <c r="E4" s="18"/>
      <c r="F4" s="18"/>
      <c r="G4" s="18"/>
      <c r="H4" s="17"/>
      <c r="I4" s="17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2" customHeight="1" x14ac:dyDescent="0.2">
      <c r="A5" s="18"/>
      <c r="B5" s="16"/>
      <c r="C5" s="18"/>
      <c r="D5" s="18"/>
      <c r="E5" s="18"/>
      <c r="F5" s="18"/>
      <c r="G5" s="18"/>
      <c r="H5" s="18"/>
      <c r="I5" s="17"/>
      <c r="J5" s="17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2" customHeight="1" x14ac:dyDescent="0.2">
      <c r="A6" s="18"/>
      <c r="B6" s="372"/>
      <c r="C6" s="373"/>
      <c r="D6" s="373"/>
      <c r="E6" s="374" t="s">
        <v>464</v>
      </c>
      <c r="F6" s="373"/>
      <c r="G6" s="383"/>
      <c r="H6" s="18"/>
      <c r="I6" s="17"/>
      <c r="J6" s="39"/>
      <c r="K6" s="35"/>
      <c r="L6" s="35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2" customHeight="1" x14ac:dyDescent="0.2">
      <c r="A7" s="18"/>
      <c r="B7" s="376"/>
      <c r="C7" s="334"/>
      <c r="D7" s="334"/>
      <c r="E7" s="333" t="s">
        <v>465</v>
      </c>
      <c r="F7" s="334"/>
      <c r="G7" s="336" t="s">
        <v>466</v>
      </c>
      <c r="H7" s="18"/>
      <c r="I7" s="17"/>
      <c r="J7" s="39"/>
      <c r="K7" s="35"/>
      <c r="L7" s="35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2" customHeight="1" x14ac:dyDescent="0.2">
      <c r="A8" s="18"/>
      <c r="B8" s="308"/>
      <c r="C8" s="18"/>
      <c r="D8" s="18"/>
      <c r="E8" s="214"/>
      <c r="F8" s="18"/>
      <c r="G8" s="384"/>
      <c r="H8" s="18"/>
      <c r="I8" s="17"/>
      <c r="J8" s="39"/>
      <c r="K8" s="35"/>
      <c r="L8" s="35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2" customHeight="1" x14ac:dyDescent="0.2">
      <c r="A9" s="18"/>
      <c r="B9" s="308" t="s">
        <v>467</v>
      </c>
      <c r="C9" s="18"/>
      <c r="D9" s="34"/>
      <c r="E9" s="385">
        <v>789510000</v>
      </c>
      <c r="F9" s="34"/>
      <c r="G9" s="386">
        <v>103712000</v>
      </c>
      <c r="H9" s="18"/>
      <c r="I9" s="17"/>
      <c r="J9" s="39"/>
      <c r="K9" s="35"/>
      <c r="L9" s="35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2" customHeight="1" x14ac:dyDescent="0.2">
      <c r="A10" s="18"/>
      <c r="B10" s="308"/>
      <c r="C10" s="18"/>
      <c r="D10" s="34"/>
      <c r="E10" s="385"/>
      <c r="F10" s="34"/>
      <c r="G10" s="386"/>
      <c r="H10" s="18"/>
      <c r="I10" s="17"/>
      <c r="J10" s="39"/>
      <c r="K10" s="35"/>
      <c r="L10" s="35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2" customHeight="1" x14ac:dyDescent="0.2">
      <c r="A11" s="18"/>
      <c r="B11" s="308" t="s">
        <v>468</v>
      </c>
      <c r="C11" s="18"/>
      <c r="D11" s="34"/>
      <c r="E11" s="385"/>
      <c r="F11" s="34"/>
      <c r="G11" s="386"/>
      <c r="H11" s="18"/>
      <c r="I11" s="17"/>
      <c r="J11" s="39"/>
      <c r="K11" s="35"/>
      <c r="L11" s="35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2" customHeight="1" x14ac:dyDescent="0.2">
      <c r="A12" s="18"/>
      <c r="B12" s="308"/>
      <c r="C12" s="18"/>
      <c r="D12" s="34"/>
      <c r="E12" s="385"/>
      <c r="F12" s="34"/>
      <c r="G12" s="386"/>
      <c r="H12" s="18"/>
      <c r="I12" s="17"/>
      <c r="J12" s="39"/>
      <c r="K12" s="35"/>
      <c r="L12" s="35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2" customHeight="1" x14ac:dyDescent="0.2">
      <c r="A13" s="18"/>
      <c r="B13" s="308" t="s">
        <v>469</v>
      </c>
      <c r="C13" s="18"/>
      <c r="D13" s="34"/>
      <c r="E13" s="385">
        <v>-9250000</v>
      </c>
      <c r="F13" s="387" t="s">
        <v>406</v>
      </c>
      <c r="G13" s="386"/>
      <c r="H13" s="18"/>
      <c r="I13" s="17"/>
      <c r="J13" s="39"/>
      <c r="K13" s="35"/>
      <c r="L13" s="35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2" customHeight="1" x14ac:dyDescent="0.2">
      <c r="A14" s="18"/>
      <c r="B14" s="308" t="s">
        <v>470</v>
      </c>
      <c r="C14" s="18"/>
      <c r="D14" s="34"/>
      <c r="E14" s="385"/>
      <c r="F14" s="388"/>
      <c r="G14" s="386"/>
      <c r="H14" s="18"/>
      <c r="I14" s="17"/>
      <c r="J14" s="39"/>
      <c r="K14" s="35"/>
      <c r="L14" s="35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2" customHeight="1" x14ac:dyDescent="0.2">
      <c r="A15" s="18"/>
      <c r="B15" s="308" t="s">
        <v>471</v>
      </c>
      <c r="C15" s="18"/>
      <c r="D15" s="34"/>
      <c r="E15" s="385">
        <v>-35943000</v>
      </c>
      <c r="F15" s="387" t="s">
        <v>410</v>
      </c>
      <c r="G15" s="386"/>
      <c r="H15" s="18"/>
      <c r="I15" s="17"/>
      <c r="J15" s="39"/>
      <c r="K15" s="35"/>
      <c r="L15" s="35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2" customHeight="1" x14ac:dyDescent="0.2">
      <c r="A16" s="18"/>
      <c r="B16" s="308"/>
      <c r="C16" s="18"/>
      <c r="D16" s="34"/>
      <c r="E16" s="389">
        <f>SUM(E12:E15)</f>
        <v>-45193000</v>
      </c>
      <c r="F16" s="388"/>
      <c r="G16" s="386"/>
      <c r="H16" s="18"/>
      <c r="I16" s="17"/>
      <c r="J16" s="39"/>
      <c r="K16" s="35"/>
      <c r="L16" s="35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2" customHeight="1" x14ac:dyDescent="0.2">
      <c r="A17" s="18"/>
      <c r="B17" s="308"/>
      <c r="C17" s="18"/>
      <c r="D17" s="34"/>
      <c r="E17" s="385"/>
      <c r="F17" s="388"/>
      <c r="G17" s="386"/>
      <c r="H17" s="18"/>
      <c r="I17" s="17"/>
      <c r="J17" s="39"/>
      <c r="K17" s="35"/>
      <c r="L17" s="35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2" customHeight="1" x14ac:dyDescent="0.2">
      <c r="A18" s="18"/>
      <c r="B18" s="308" t="s">
        <v>472</v>
      </c>
      <c r="C18" s="18"/>
      <c r="D18" s="34"/>
      <c r="E18" s="385"/>
      <c r="F18" s="388"/>
      <c r="G18" s="386"/>
      <c r="H18" s="18"/>
      <c r="I18" s="17"/>
      <c r="J18" s="39"/>
      <c r="K18" s="35"/>
      <c r="L18" s="35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2" customHeight="1" x14ac:dyDescent="0.2">
      <c r="A19" s="18"/>
      <c r="B19" s="308"/>
      <c r="C19" s="18"/>
      <c r="D19" s="34"/>
      <c r="E19" s="385"/>
      <c r="F19" s="388"/>
      <c r="G19" s="386"/>
      <c r="H19" s="18"/>
      <c r="I19" s="17"/>
      <c r="J19" s="39"/>
      <c r="K19" s="35"/>
      <c r="L19" s="35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2" customHeight="1" x14ac:dyDescent="0.2">
      <c r="A20" s="18"/>
      <c r="B20" s="308" t="s">
        <v>473</v>
      </c>
      <c r="C20" s="18"/>
      <c r="D20" s="34"/>
      <c r="E20" s="385">
        <v>17420000</v>
      </c>
      <c r="F20" s="387" t="s">
        <v>474</v>
      </c>
      <c r="G20" s="386"/>
      <c r="H20" s="18"/>
      <c r="I20" s="17"/>
      <c r="J20" s="39"/>
      <c r="K20" s="35"/>
      <c r="L20" s="35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2" customHeight="1" x14ac:dyDescent="0.2">
      <c r="A21" s="18"/>
      <c r="B21" s="308" t="s">
        <v>475</v>
      </c>
      <c r="C21" s="18"/>
      <c r="D21" s="34"/>
      <c r="E21" s="385">
        <f>28000000*20%</f>
        <v>5600000</v>
      </c>
      <c r="F21" s="387" t="s">
        <v>476</v>
      </c>
      <c r="G21" s="386"/>
      <c r="H21" s="18"/>
      <c r="I21" s="17"/>
      <c r="J21" s="39"/>
      <c r="K21" s="35"/>
      <c r="L21" s="35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2" customHeight="1" x14ac:dyDescent="0.2">
      <c r="A22" s="18"/>
      <c r="B22" s="308" t="s">
        <v>477</v>
      </c>
      <c r="C22" s="18"/>
      <c r="D22" s="34"/>
      <c r="E22" s="385">
        <v>12201000</v>
      </c>
      <c r="F22" s="387" t="s">
        <v>478</v>
      </c>
      <c r="G22" s="386"/>
      <c r="H22" s="18"/>
      <c r="I22" s="17"/>
      <c r="J22" s="39"/>
      <c r="K22" s="35"/>
      <c r="L22" s="35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" customHeight="1" x14ac:dyDescent="0.2">
      <c r="A23" s="18"/>
      <c r="B23" s="308"/>
      <c r="C23" s="18"/>
      <c r="D23" s="34"/>
      <c r="E23" s="389">
        <f>SUM(E19:E22)</f>
        <v>35221000</v>
      </c>
      <c r="F23" s="390"/>
      <c r="G23" s="386"/>
      <c r="H23" s="18"/>
      <c r="I23" s="17"/>
      <c r="J23" s="39"/>
      <c r="K23" s="35"/>
      <c r="L23" s="35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2" customHeight="1" x14ac:dyDescent="0.2">
      <c r="A24" s="18"/>
      <c r="B24" s="308"/>
      <c r="C24" s="18"/>
      <c r="D24" s="34"/>
      <c r="E24" s="385"/>
      <c r="F24" s="34"/>
      <c r="G24" s="386"/>
      <c r="H24" s="18"/>
      <c r="I24" s="17"/>
      <c r="J24" s="39"/>
      <c r="K24" s="35"/>
      <c r="L24" s="35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" customHeight="1" x14ac:dyDescent="0.2">
      <c r="A25" s="18"/>
      <c r="B25" s="310" t="s">
        <v>479</v>
      </c>
      <c r="C25" s="20"/>
      <c r="D25" s="57"/>
      <c r="E25" s="391">
        <f>+E9+E16+E23</f>
        <v>779538000</v>
      </c>
      <c r="F25" s="34"/>
      <c r="G25" s="392">
        <f>+G9+G16+G23</f>
        <v>103712000</v>
      </c>
      <c r="H25" s="18"/>
      <c r="I25" s="17"/>
      <c r="J25" s="17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2" customHeight="1" x14ac:dyDescent="0.2">
      <c r="A26" s="18"/>
      <c r="B26" s="345"/>
      <c r="C26" s="228"/>
      <c r="D26" s="38"/>
      <c r="E26" s="393"/>
      <c r="F26" s="38"/>
      <c r="G26" s="394"/>
      <c r="H26" s="18"/>
      <c r="I26" s="17"/>
      <c r="J26" s="17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2" customHeight="1" x14ac:dyDescent="0.2">
      <c r="A27" s="18"/>
      <c r="B27" s="308"/>
      <c r="C27" s="18"/>
      <c r="D27" s="34"/>
      <c r="E27" s="34"/>
      <c r="F27" s="34"/>
      <c r="G27" s="395"/>
      <c r="H27" s="18"/>
      <c r="I27" s="17"/>
      <c r="J27" s="17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" customHeight="1" x14ac:dyDescent="0.2">
      <c r="A28" s="18"/>
      <c r="B28" s="308" t="s">
        <v>480</v>
      </c>
      <c r="C28" s="18"/>
      <c r="D28" s="18"/>
      <c r="E28" s="18"/>
      <c r="F28" s="18"/>
      <c r="G28" s="396"/>
      <c r="H28" s="18"/>
      <c r="I28" s="17"/>
      <c r="J28" s="17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" customHeight="1" x14ac:dyDescent="0.2">
      <c r="A29" s="18"/>
      <c r="B29" s="308" t="s">
        <v>481</v>
      </c>
      <c r="C29" s="18"/>
      <c r="D29" s="18"/>
      <c r="E29" s="18"/>
      <c r="F29" s="18"/>
      <c r="G29" s="396"/>
      <c r="H29" s="18"/>
      <c r="I29" s="17"/>
      <c r="J29" s="17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" customHeight="1" x14ac:dyDescent="0.2">
      <c r="A30" s="18"/>
      <c r="B30" s="308" t="s">
        <v>482</v>
      </c>
      <c r="C30" s="18"/>
      <c r="D30" s="18"/>
      <c r="E30" s="18"/>
      <c r="F30" s="18"/>
      <c r="G30" s="396"/>
      <c r="H30" s="18"/>
      <c r="I30" s="17"/>
      <c r="J30" s="17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" customHeight="1" x14ac:dyDescent="0.2">
      <c r="A31" s="18"/>
      <c r="B31" s="308" t="s">
        <v>483</v>
      </c>
      <c r="C31" s="18"/>
      <c r="D31" s="18"/>
      <c r="E31" s="18"/>
      <c r="F31" s="18"/>
      <c r="G31" s="396"/>
      <c r="H31" s="17"/>
      <c r="I31" s="17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" customHeight="1" x14ac:dyDescent="0.2">
      <c r="A32" s="18"/>
      <c r="B32" s="308" t="s">
        <v>484</v>
      </c>
      <c r="C32" s="18"/>
      <c r="D32" s="18"/>
      <c r="E32" s="18"/>
      <c r="F32" s="18"/>
      <c r="G32" s="396"/>
      <c r="H32" s="17"/>
      <c r="I32" s="17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" customHeight="1" x14ac:dyDescent="0.2">
      <c r="A33" s="18"/>
      <c r="B33" s="308" t="s">
        <v>485</v>
      </c>
      <c r="C33" s="18"/>
      <c r="D33" s="18"/>
      <c r="E33" s="18"/>
      <c r="F33" s="18"/>
      <c r="G33" s="396"/>
      <c r="H33" s="17"/>
      <c r="I33" s="17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" customHeight="1" x14ac:dyDescent="0.2">
      <c r="A34" s="18"/>
      <c r="B34" s="308" t="s">
        <v>486</v>
      </c>
      <c r="C34" s="18"/>
      <c r="D34" s="18"/>
      <c r="E34" s="18"/>
      <c r="F34" s="18"/>
      <c r="G34" s="396"/>
      <c r="H34" s="17"/>
      <c r="I34" s="17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" customHeight="1" x14ac:dyDescent="0.2">
      <c r="A35" s="18"/>
      <c r="B35" s="397"/>
      <c r="C35" s="318"/>
      <c r="D35" s="318"/>
      <c r="E35" s="318"/>
      <c r="F35" s="318"/>
      <c r="G35" s="398"/>
      <c r="H35" s="17"/>
      <c r="I35" s="17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" customHeight="1" x14ac:dyDescent="0.2">
      <c r="A36" s="18"/>
      <c r="B36" s="16"/>
      <c r="C36" s="18"/>
      <c r="D36" s="18"/>
      <c r="E36" s="18"/>
      <c r="F36" s="18"/>
      <c r="G36" s="18"/>
      <c r="H36" s="17"/>
      <c r="I36" s="17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2" customHeight="1" x14ac:dyDescent="0.2">
      <c r="A37" s="18"/>
      <c r="B37" s="16"/>
      <c r="C37" s="18"/>
      <c r="D37" s="18"/>
      <c r="E37" s="18"/>
      <c r="F37" s="18"/>
      <c r="G37" s="18"/>
      <c r="H37" s="17"/>
      <c r="I37" s="17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2" customHeight="1" x14ac:dyDescent="0.2">
      <c r="A38" s="18"/>
      <c r="B38" s="16" t="str">
        <f t="shared" ref="B38:B40" si="0">+B1</f>
        <v>INDUSTRIAS EL MEJOR ESTILO S.A.</v>
      </c>
      <c r="C38" s="18"/>
      <c r="D38" s="18"/>
      <c r="E38" s="18"/>
      <c r="F38" s="18"/>
      <c r="G38" s="18"/>
      <c r="H38" s="17"/>
      <c r="I38" s="17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2" customHeight="1" x14ac:dyDescent="0.2">
      <c r="A39" s="18"/>
      <c r="B39" s="16" t="str">
        <f t="shared" si="0"/>
        <v>NIT 860.378.961 - 5</v>
      </c>
      <c r="C39" s="18"/>
      <c r="D39" s="18"/>
      <c r="E39" s="18"/>
      <c r="F39" s="18"/>
      <c r="G39" s="18"/>
      <c r="H39" s="17"/>
      <c r="I39" s="17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2" customHeight="1" x14ac:dyDescent="0.2">
      <c r="A40" s="18"/>
      <c r="B40" s="16" t="str">
        <f t="shared" si="0"/>
        <v>DECLARACION DE RENTA AÑO GRAVABLE 2021</v>
      </c>
      <c r="C40" s="18"/>
      <c r="D40" s="18"/>
      <c r="E40" s="18"/>
      <c r="F40" s="18"/>
      <c r="G40" s="17" t="s">
        <v>487</v>
      </c>
      <c r="H40" s="17"/>
      <c r="I40" s="17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2" customHeight="1" x14ac:dyDescent="0.2">
      <c r="A41" s="18"/>
      <c r="B41" s="16" t="s">
        <v>21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2" customHeigh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2" customHeight="1" x14ac:dyDescent="0.2">
      <c r="A43" s="18"/>
      <c r="B43" s="399" t="s">
        <v>488</v>
      </c>
      <c r="C43" s="400" t="s">
        <v>489</v>
      </c>
      <c r="D43" s="400" t="s">
        <v>490</v>
      </c>
      <c r="E43" s="400" t="s">
        <v>491</v>
      </c>
      <c r="F43" s="400" t="s">
        <v>272</v>
      </c>
      <c r="G43" s="401" t="s">
        <v>492</v>
      </c>
      <c r="H43" s="402" t="s">
        <v>493</v>
      </c>
      <c r="I43" s="403" t="s">
        <v>494</v>
      </c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2" customHeight="1" x14ac:dyDescent="0.2">
      <c r="A44" s="18"/>
      <c r="B44" s="404"/>
      <c r="C44" s="275"/>
      <c r="D44" s="275"/>
      <c r="E44" s="214"/>
      <c r="F44" s="275"/>
      <c r="G44" s="386"/>
      <c r="H44" s="405"/>
      <c r="I44" s="386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2" customHeight="1" x14ac:dyDescent="0.2">
      <c r="A45" s="18"/>
      <c r="B45" s="406" t="s">
        <v>495</v>
      </c>
      <c r="C45" s="275"/>
      <c r="D45" s="275"/>
      <c r="E45" s="214"/>
      <c r="F45" s="275"/>
      <c r="G45" s="386"/>
      <c r="H45" s="405"/>
      <c r="I45" s="386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2" customHeight="1" x14ac:dyDescent="0.2">
      <c r="A46" s="18"/>
      <c r="B46" s="404" t="s">
        <v>496</v>
      </c>
      <c r="C46" s="407" t="s">
        <v>497</v>
      </c>
      <c r="D46" s="407" t="s">
        <v>498</v>
      </c>
      <c r="E46" s="385">
        <v>750000000</v>
      </c>
      <c r="F46" s="408">
        <v>0.14000000000000001</v>
      </c>
      <c r="G46" s="386">
        <f t="shared" ref="G46:G47" si="1">+E46*F46/365*H46</f>
        <v>30205479.452054802</v>
      </c>
      <c r="H46" s="409">
        <f>31+28+31+15</f>
        <v>105</v>
      </c>
      <c r="I46" s="386">
        <f t="shared" ref="I46:I47" si="2">+E46*H46</f>
        <v>78750000000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2" customHeight="1" x14ac:dyDescent="0.2">
      <c r="A47" s="18"/>
      <c r="B47" s="404"/>
      <c r="C47" s="407" t="s">
        <v>499</v>
      </c>
      <c r="D47" s="407" t="s">
        <v>500</v>
      </c>
      <c r="E47" s="385">
        <v>1824000000</v>
      </c>
      <c r="F47" s="408">
        <v>0.13500000000000001</v>
      </c>
      <c r="G47" s="386">
        <f t="shared" si="1"/>
        <v>136275287.67123288</v>
      </c>
      <c r="H47" s="409">
        <f>15+31+30+31+31+30+31+3</f>
        <v>202</v>
      </c>
      <c r="I47" s="386">
        <f t="shared" si="2"/>
        <v>368448000000</v>
      </c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2" customHeight="1" x14ac:dyDescent="0.2">
      <c r="A48" s="18"/>
      <c r="B48" s="404"/>
      <c r="C48" s="410"/>
      <c r="D48" s="410"/>
      <c r="E48" s="385"/>
      <c r="F48" s="408"/>
      <c r="G48" s="386"/>
      <c r="H48" s="409"/>
      <c r="I48" s="386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2" customHeight="1" x14ac:dyDescent="0.2">
      <c r="A49" s="18"/>
      <c r="B49" s="404" t="s">
        <v>501</v>
      </c>
      <c r="C49" s="407" t="s">
        <v>502</v>
      </c>
      <c r="D49" s="407" t="s">
        <v>503</v>
      </c>
      <c r="E49" s="385">
        <v>1440000000</v>
      </c>
      <c r="F49" s="408">
        <v>0.125</v>
      </c>
      <c r="G49" s="386">
        <f>+E49*F49/365*H49</f>
        <v>37972602.739726029</v>
      </c>
      <c r="H49" s="409">
        <v>77</v>
      </c>
      <c r="I49" s="386">
        <v>0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2" customHeight="1" x14ac:dyDescent="0.2">
      <c r="A50" s="18"/>
      <c r="B50" s="404"/>
      <c r="C50" s="410"/>
      <c r="D50" s="410"/>
      <c r="E50" s="385"/>
      <c r="F50" s="408"/>
      <c r="G50" s="386"/>
      <c r="H50" s="409"/>
      <c r="I50" s="386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2" customHeight="1" x14ac:dyDescent="0.2">
      <c r="A51" s="18"/>
      <c r="B51" s="404" t="s">
        <v>504</v>
      </c>
      <c r="C51" s="407" t="s">
        <v>505</v>
      </c>
      <c r="D51" s="407" t="s">
        <v>506</v>
      </c>
      <c r="E51" s="385">
        <v>418000000</v>
      </c>
      <c r="F51" s="408">
        <v>0.14000000000000001</v>
      </c>
      <c r="G51" s="386">
        <f>+E51*F51/365*H51</f>
        <v>20201424.657534249</v>
      </c>
      <c r="H51" s="409">
        <v>126</v>
      </c>
      <c r="I51" s="386">
        <v>0</v>
      </c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2" customHeight="1" x14ac:dyDescent="0.2">
      <c r="A52" s="18"/>
      <c r="B52" s="404"/>
      <c r="C52" s="275"/>
      <c r="D52" s="275"/>
      <c r="E52" s="385"/>
      <c r="F52" s="408"/>
      <c r="G52" s="386"/>
      <c r="H52" s="409"/>
      <c r="I52" s="386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2" customHeight="1" x14ac:dyDescent="0.2">
      <c r="A53" s="18"/>
      <c r="B53" s="406" t="s">
        <v>507</v>
      </c>
      <c r="C53" s="275"/>
      <c r="D53" s="275"/>
      <c r="E53" s="385"/>
      <c r="F53" s="408"/>
      <c r="G53" s="386"/>
      <c r="H53" s="409"/>
      <c r="I53" s="386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2" customHeight="1" x14ac:dyDescent="0.2">
      <c r="A54" s="18"/>
      <c r="B54" s="404" t="s">
        <v>508</v>
      </c>
      <c r="C54" s="407" t="s">
        <v>509</v>
      </c>
      <c r="D54" s="407" t="s">
        <v>510</v>
      </c>
      <c r="E54" s="385">
        <v>1380000000</v>
      </c>
      <c r="F54" s="408">
        <v>7.0000000000000007E-2</v>
      </c>
      <c r="G54" s="386">
        <f t="shared" ref="G54:G55" si="3">+E54*F54/365*H54</f>
        <v>35464109.589041099</v>
      </c>
      <c r="H54" s="409">
        <f>23+30+31+30+20</f>
        <v>134</v>
      </c>
      <c r="I54" s="386">
        <f t="shared" ref="I54:I55" si="4">+E54*H54</f>
        <v>184920000000</v>
      </c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2" customHeight="1" x14ac:dyDescent="0.2">
      <c r="A55" s="18"/>
      <c r="B55" s="404"/>
      <c r="C55" s="407" t="s">
        <v>511</v>
      </c>
      <c r="D55" s="407" t="s">
        <v>512</v>
      </c>
      <c r="E55" s="385">
        <v>970000000</v>
      </c>
      <c r="F55" s="408">
        <f>+F54</f>
        <v>7.0000000000000007E-2</v>
      </c>
      <c r="G55" s="394">
        <f t="shared" si="3"/>
        <v>2046301.3698630137</v>
      </c>
      <c r="H55" s="409">
        <v>11</v>
      </c>
      <c r="I55" s="394">
        <f t="shared" si="4"/>
        <v>10670000000</v>
      </c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2" customHeight="1" x14ac:dyDescent="0.2">
      <c r="A56" s="18"/>
      <c r="B56" s="404"/>
      <c r="C56" s="410"/>
      <c r="D56" s="410"/>
      <c r="E56" s="385"/>
      <c r="F56" s="408"/>
      <c r="G56" s="386"/>
      <c r="H56" s="409"/>
      <c r="I56" s="386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2" customHeight="1" x14ac:dyDescent="0.2">
      <c r="A57" s="18"/>
      <c r="B57" s="404" t="s">
        <v>282</v>
      </c>
      <c r="C57" s="410"/>
      <c r="D57" s="410"/>
      <c r="E57" s="385"/>
      <c r="F57" s="408"/>
      <c r="G57" s="411">
        <f>SUM(G46:G56)</f>
        <v>262165205.47945204</v>
      </c>
      <c r="H57" s="409"/>
      <c r="I57" s="394">
        <f>SUM(I46:I56)</f>
        <v>642788000000</v>
      </c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2" customHeight="1" x14ac:dyDescent="0.2">
      <c r="A58" s="18"/>
      <c r="B58" s="404"/>
      <c r="C58" s="410"/>
      <c r="D58" s="410"/>
      <c r="E58" s="385"/>
      <c r="F58" s="408"/>
      <c r="G58" s="386"/>
      <c r="H58" s="409"/>
      <c r="I58" s="386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2" customHeight="1" x14ac:dyDescent="0.2">
      <c r="A59" s="18"/>
      <c r="B59" s="412" t="s">
        <v>513</v>
      </c>
      <c r="C59" s="413"/>
      <c r="D59" s="413"/>
      <c r="E59" s="414"/>
      <c r="F59" s="415"/>
      <c r="G59" s="394"/>
      <c r="H59" s="416"/>
      <c r="I59" s="411">
        <f>+I57/365</f>
        <v>1761063013.6986301</v>
      </c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2" customHeight="1" x14ac:dyDescent="0.2">
      <c r="A60" s="18"/>
      <c r="B60" s="308"/>
      <c r="C60" s="417"/>
      <c r="D60" s="417"/>
      <c r="E60" s="34"/>
      <c r="F60" s="418"/>
      <c r="G60" s="34"/>
      <c r="H60" s="419"/>
      <c r="I60" s="395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2" customHeight="1" x14ac:dyDescent="0.2">
      <c r="A61" s="18"/>
      <c r="B61" s="308" t="s">
        <v>514</v>
      </c>
      <c r="C61" s="417"/>
      <c r="D61" s="417"/>
      <c r="E61" s="34"/>
      <c r="F61" s="418"/>
      <c r="G61" s="34"/>
      <c r="H61" s="419"/>
      <c r="I61" s="395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2" customHeight="1" x14ac:dyDescent="0.2">
      <c r="A62" s="18"/>
      <c r="B62" s="308" t="s">
        <v>515</v>
      </c>
      <c r="C62" s="417"/>
      <c r="D62" s="417"/>
      <c r="E62" s="34"/>
      <c r="F62" s="418"/>
      <c r="G62" s="34"/>
      <c r="H62" s="419"/>
      <c r="I62" s="395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2" customHeight="1" x14ac:dyDescent="0.2">
      <c r="A63" s="18"/>
      <c r="B63" s="317"/>
      <c r="C63" s="420"/>
      <c r="D63" s="420"/>
      <c r="E63" s="421"/>
      <c r="F63" s="422"/>
      <c r="G63" s="421"/>
      <c r="H63" s="423"/>
      <c r="I63" s="424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2" customHeight="1" x14ac:dyDescent="0.2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2" customHeight="1" x14ac:dyDescent="0.2">
      <c r="A65" s="18"/>
      <c r="B65" s="425"/>
      <c r="C65" s="426"/>
      <c r="D65" s="427"/>
      <c r="E65" s="42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2" customHeight="1" x14ac:dyDescent="0.2">
      <c r="A66" s="18"/>
      <c r="B66" s="308" t="s">
        <v>513</v>
      </c>
      <c r="C66" s="277"/>
      <c r="D66" s="429" t="s">
        <v>516</v>
      </c>
      <c r="E66" s="386">
        <f>+I59</f>
        <v>1761063013.6986301</v>
      </c>
      <c r="F66" s="430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2" customHeight="1" x14ac:dyDescent="0.2">
      <c r="A67" s="18"/>
      <c r="B67" s="308"/>
      <c r="C67" s="277"/>
      <c r="D67" s="27"/>
      <c r="E67" s="386"/>
      <c r="F67" s="430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2" customHeight="1" x14ac:dyDescent="0.2">
      <c r="A68" s="18"/>
      <c r="B68" s="308" t="s">
        <v>517</v>
      </c>
      <c r="C68" s="277"/>
      <c r="D68" s="27"/>
      <c r="E68" s="386">
        <v>825873000</v>
      </c>
      <c r="F68" s="430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2" customHeight="1" x14ac:dyDescent="0.2">
      <c r="A69" s="18"/>
      <c r="B69" s="308" t="s">
        <v>518</v>
      </c>
      <c r="C69" s="277"/>
      <c r="D69" s="429" t="s">
        <v>519</v>
      </c>
      <c r="E69" s="386">
        <f>+E68*2</f>
        <v>1651746000</v>
      </c>
      <c r="F69" s="430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" customHeight="1" x14ac:dyDescent="0.2">
      <c r="A70" s="18"/>
      <c r="B70" s="308"/>
      <c r="C70" s="277"/>
      <c r="D70" s="27"/>
      <c r="E70" s="386"/>
      <c r="F70" s="430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" customHeight="1" x14ac:dyDescent="0.2">
      <c r="A71" s="18"/>
      <c r="B71" s="308" t="s">
        <v>520</v>
      </c>
      <c r="C71" s="277"/>
      <c r="D71" s="429" t="s">
        <v>521</v>
      </c>
      <c r="E71" s="386">
        <f>+E66-E69</f>
        <v>109317013.69863009</v>
      </c>
      <c r="F71" s="430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" customHeight="1" x14ac:dyDescent="0.2">
      <c r="A72" s="18"/>
      <c r="B72" s="308"/>
      <c r="C72" s="277"/>
      <c r="D72" s="27"/>
      <c r="E72" s="386"/>
      <c r="F72" s="430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" customHeight="1" x14ac:dyDescent="0.2">
      <c r="A73" s="18"/>
      <c r="B73" s="308" t="s">
        <v>522</v>
      </c>
      <c r="C73" s="277"/>
      <c r="D73" s="27"/>
      <c r="E73" s="431">
        <f>+E69/E66</f>
        <v>0.93792555243719544</v>
      </c>
      <c r="F73" s="430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" customHeight="1" x14ac:dyDescent="0.2">
      <c r="A74" s="18"/>
      <c r="B74" s="308" t="s">
        <v>523</v>
      </c>
      <c r="C74" s="277"/>
      <c r="D74" s="275"/>
      <c r="E74" s="431">
        <f>+E71/E66</f>
        <v>6.2074447562804509E-2</v>
      </c>
      <c r="F74" s="430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" customHeight="1" x14ac:dyDescent="0.2">
      <c r="A75" s="18"/>
      <c r="B75" s="308"/>
      <c r="C75" s="277"/>
      <c r="D75" s="275"/>
      <c r="E75" s="386"/>
      <c r="F75" s="430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" customHeight="1" x14ac:dyDescent="0.2">
      <c r="A76" s="18"/>
      <c r="B76" s="308" t="s">
        <v>524</v>
      </c>
      <c r="C76" s="277"/>
      <c r="D76" s="275"/>
      <c r="E76" s="386">
        <f>+G57-G51-G49</f>
        <v>203991178.08219177</v>
      </c>
      <c r="F76" s="430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" customHeight="1" x14ac:dyDescent="0.2">
      <c r="A77" s="18"/>
      <c r="B77" s="308"/>
      <c r="C77" s="277"/>
      <c r="D77" s="275"/>
      <c r="E77" s="386"/>
      <c r="F77" s="430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" customHeight="1" x14ac:dyDescent="0.2">
      <c r="A78" s="18"/>
      <c r="B78" s="310" t="s">
        <v>525</v>
      </c>
      <c r="C78" s="278"/>
      <c r="D78" s="27"/>
      <c r="E78" s="432">
        <f>+E76*E74</f>
        <v>12662639.687137729</v>
      </c>
      <c r="F78" s="430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" customHeight="1" x14ac:dyDescent="0.2">
      <c r="A79" s="18"/>
      <c r="B79" s="310"/>
      <c r="C79" s="278"/>
      <c r="D79" s="27"/>
      <c r="E79" s="433"/>
      <c r="F79" s="430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" customHeight="1" x14ac:dyDescent="0.2">
      <c r="A80" s="18"/>
      <c r="B80" s="310" t="s">
        <v>526</v>
      </c>
      <c r="C80" s="278"/>
      <c r="D80" s="27"/>
      <c r="E80" s="392">
        <f>+G49+G51+(E76*E73)</f>
        <v>249502565.79231429</v>
      </c>
      <c r="F80" s="430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" customHeight="1" x14ac:dyDescent="0.2">
      <c r="A81" s="18"/>
      <c r="B81" s="317"/>
      <c r="C81" s="434"/>
      <c r="D81" s="319"/>
      <c r="E81" s="435"/>
      <c r="F81" s="430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" customHeight="1" x14ac:dyDescent="0.2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" customHeight="1" x14ac:dyDescent="0.2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" customHeight="1" x14ac:dyDescent="0.2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2" customHeight="1" x14ac:dyDescent="0.2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2" customHeight="1" x14ac:dyDescent="0.2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2" customHeight="1" x14ac:dyDescent="0.2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2" customHeight="1" x14ac:dyDescent="0.2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2" customHeight="1" x14ac:dyDescent="0.2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2" customHeight="1" x14ac:dyDescent="0.2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2" customHeight="1" x14ac:dyDescent="0.2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2" customHeight="1" x14ac:dyDescent="0.2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2" customHeight="1" x14ac:dyDescent="0.2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2" customHeight="1" x14ac:dyDescent="0.2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2" customHeight="1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2" customHeight="1" x14ac:dyDescent="0.2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2" customHeight="1" x14ac:dyDescent="0.2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2" customHeight="1" x14ac:dyDescent="0.2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2" customHeight="1" x14ac:dyDescent="0.2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2" customHeight="1" x14ac:dyDescent="0.2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2" customHeight="1" x14ac:dyDescent="0.2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2" customHeight="1" x14ac:dyDescent="0.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2" customHeight="1" x14ac:dyDescent="0.2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2" customHeight="1" x14ac:dyDescent="0.2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2" customHeight="1" x14ac:dyDescent="0.2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2" customHeight="1" x14ac:dyDescent="0.2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2" customHeight="1" x14ac:dyDescent="0.2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2" customHeight="1" x14ac:dyDescent="0.2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2" customHeight="1" x14ac:dyDescent="0.2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2" customHeight="1" x14ac:dyDescent="0.2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2" customHeight="1" x14ac:dyDescent="0.2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2" customHeight="1" x14ac:dyDescent="0.2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2" customHeight="1" x14ac:dyDescent="0.2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2" customHeight="1" x14ac:dyDescent="0.2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2" customHeight="1" x14ac:dyDescent="0.2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2" customHeight="1" x14ac:dyDescent="0.2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2" customHeight="1" x14ac:dyDescent="0.2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2" customHeight="1" x14ac:dyDescent="0.2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2" customHeight="1" x14ac:dyDescent="0.2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2" customHeight="1" x14ac:dyDescent="0.2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2" customHeight="1" x14ac:dyDescent="0.2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2" customHeight="1" x14ac:dyDescent="0.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2" customHeight="1" x14ac:dyDescent="0.2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2" customHeight="1" x14ac:dyDescent="0.2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2" customHeight="1" x14ac:dyDescent="0.2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2" customHeight="1" x14ac:dyDescent="0.2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2" customHeight="1" x14ac:dyDescent="0.2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2" customHeight="1" x14ac:dyDescent="0.2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2" customHeight="1" x14ac:dyDescent="0.2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2" customHeight="1" x14ac:dyDescent="0.2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2" customHeight="1" x14ac:dyDescent="0.2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2" customHeight="1" x14ac:dyDescent="0.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2" customHeight="1" x14ac:dyDescent="0.2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2" customHeight="1" x14ac:dyDescent="0.2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2" customHeight="1" x14ac:dyDescent="0.2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2" customHeight="1" x14ac:dyDescent="0.2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2" customHeight="1" x14ac:dyDescent="0.2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2" customHeight="1" x14ac:dyDescent="0.2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2" customHeight="1" x14ac:dyDescent="0.2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2" customHeight="1" x14ac:dyDescent="0.2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2" customHeight="1" x14ac:dyDescent="0.2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2" customHeight="1" x14ac:dyDescent="0.2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2" customHeight="1" x14ac:dyDescent="0.2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2" customHeight="1" x14ac:dyDescent="0.2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2" customHeight="1" x14ac:dyDescent="0.2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2" customHeight="1" x14ac:dyDescent="0.2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2" customHeight="1" x14ac:dyDescent="0.2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2" customHeight="1" x14ac:dyDescent="0.2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2" customHeight="1" x14ac:dyDescent="0.2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2" customHeight="1" x14ac:dyDescent="0.2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2" customHeight="1" x14ac:dyDescent="0.2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2" customHeight="1" x14ac:dyDescent="0.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2" customHeight="1" x14ac:dyDescent="0.2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2" customHeight="1" x14ac:dyDescent="0.2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2" customHeight="1" x14ac:dyDescent="0.2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2" customHeight="1" x14ac:dyDescent="0.2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2" customHeight="1" x14ac:dyDescent="0.2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2" customHeight="1" x14ac:dyDescent="0.2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2" customHeight="1" x14ac:dyDescent="0.2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2" customHeight="1" x14ac:dyDescent="0.2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2" customHeight="1" x14ac:dyDescent="0.2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2" customHeight="1" x14ac:dyDescent="0.2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2" customHeight="1" x14ac:dyDescent="0.2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2" customHeight="1" x14ac:dyDescent="0.2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2" customHeight="1" x14ac:dyDescent="0.2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2" customHeight="1" x14ac:dyDescent="0.2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2" customHeight="1" x14ac:dyDescent="0.2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2" customHeight="1" x14ac:dyDescent="0.2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2" customHeight="1" x14ac:dyDescent="0.2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2" customHeight="1" x14ac:dyDescent="0.2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" customHeight="1" x14ac:dyDescent="0.2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2" customHeight="1" x14ac:dyDescent="0.2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2" customHeight="1" x14ac:dyDescent="0.2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2" customHeight="1" x14ac:dyDescent="0.2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2" customHeight="1" x14ac:dyDescent="0.2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2" customHeight="1" x14ac:dyDescent="0.2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2" customHeight="1" x14ac:dyDescent="0.2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2" customHeight="1" x14ac:dyDescent="0.2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2" customHeight="1" x14ac:dyDescent="0.2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2" customHeight="1" x14ac:dyDescent="0.2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2" customHeight="1" x14ac:dyDescent="0.2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2" customHeight="1" x14ac:dyDescent="0.2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2" customHeight="1" x14ac:dyDescent="0.2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2" customHeight="1" x14ac:dyDescent="0.2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2" customHeight="1" x14ac:dyDescent="0.2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2" customHeight="1" x14ac:dyDescent="0.2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2" customHeight="1" x14ac:dyDescent="0.2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2" customHeight="1" x14ac:dyDescent="0.2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2" customHeight="1" x14ac:dyDescent="0.2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2" customHeight="1" x14ac:dyDescent="0.2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2" customHeight="1" x14ac:dyDescent="0.2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2" customHeight="1" x14ac:dyDescent="0.2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2" customHeight="1" x14ac:dyDescent="0.2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2" customHeight="1" x14ac:dyDescent="0.2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2" customHeight="1" x14ac:dyDescent="0.2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2" customHeight="1" x14ac:dyDescent="0.2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2" customHeight="1" x14ac:dyDescent="0.2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2" customHeight="1" x14ac:dyDescent="0.2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2" customHeight="1" x14ac:dyDescent="0.2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2" customHeight="1" x14ac:dyDescent="0.2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2" customHeight="1" x14ac:dyDescent="0.2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2" customHeight="1" x14ac:dyDescent="0.2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2" customHeight="1" x14ac:dyDescent="0.2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2" customHeight="1" x14ac:dyDescent="0.2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2" customHeight="1" x14ac:dyDescent="0.2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2" customHeight="1" x14ac:dyDescent="0.2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2" customHeight="1" x14ac:dyDescent="0.2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2" customHeight="1" x14ac:dyDescent="0.2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2" customHeight="1" x14ac:dyDescent="0.2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2" customHeight="1" x14ac:dyDescent="0.2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2" customHeight="1" x14ac:dyDescent="0.2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2" customHeight="1" x14ac:dyDescent="0.2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2" customHeight="1" x14ac:dyDescent="0.2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2" customHeight="1" x14ac:dyDescent="0.2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2" customHeight="1" x14ac:dyDescent="0.2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2" customHeight="1" x14ac:dyDescent="0.2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2" customHeight="1" x14ac:dyDescent="0.2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2" customHeight="1" x14ac:dyDescent="0.2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2" customHeight="1" x14ac:dyDescent="0.2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2" customHeight="1" x14ac:dyDescent="0.2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2" customHeight="1" x14ac:dyDescent="0.2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2" customHeight="1" x14ac:dyDescent="0.2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2" customHeight="1" x14ac:dyDescent="0.2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2" customHeight="1" x14ac:dyDescent="0.2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2" customHeight="1" x14ac:dyDescent="0.2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2" customHeight="1" x14ac:dyDescent="0.2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2" customHeight="1" x14ac:dyDescent="0.2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2" customHeight="1" x14ac:dyDescent="0.2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2" customHeight="1" x14ac:dyDescent="0.2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2" customHeight="1" x14ac:dyDescent="0.2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2" customHeight="1" x14ac:dyDescent="0.2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2" customHeight="1" x14ac:dyDescent="0.2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2" customHeight="1" x14ac:dyDescent="0.2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2" customHeight="1" x14ac:dyDescent="0.2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2" customHeight="1" x14ac:dyDescent="0.2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2" customHeight="1" x14ac:dyDescent="0.2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2" customHeight="1" x14ac:dyDescent="0.2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2" customHeight="1" x14ac:dyDescent="0.2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2" customHeight="1" x14ac:dyDescent="0.2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2" customHeight="1" x14ac:dyDescent="0.2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2" customHeight="1" x14ac:dyDescent="0.2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2" customHeight="1" x14ac:dyDescent="0.2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2" customHeight="1" x14ac:dyDescent="0.2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2" customHeight="1" x14ac:dyDescent="0.2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2" customHeight="1" x14ac:dyDescent="0.2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2" customHeight="1" x14ac:dyDescent="0.2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2" customHeight="1" x14ac:dyDescent="0.2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2" customHeight="1" x14ac:dyDescent="0.2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2" customHeight="1" x14ac:dyDescent="0.2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2" customHeight="1" x14ac:dyDescent="0.2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2" customHeight="1" x14ac:dyDescent="0.2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2" customHeight="1" x14ac:dyDescent="0.2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2" customHeight="1" x14ac:dyDescent="0.2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2" customHeight="1" x14ac:dyDescent="0.2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2" customHeight="1" x14ac:dyDescent="0.2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2" customHeight="1" x14ac:dyDescent="0.2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2" customHeight="1" x14ac:dyDescent="0.2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2" customHeight="1" x14ac:dyDescent="0.2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2" customHeight="1" x14ac:dyDescent="0.2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2" customHeight="1" x14ac:dyDescent="0.2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2" customHeight="1" x14ac:dyDescent="0.2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2" customHeight="1" x14ac:dyDescent="0.2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2" customHeight="1" x14ac:dyDescent="0.2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2" customHeight="1" x14ac:dyDescent="0.2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2" customHeight="1" x14ac:dyDescent="0.2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2" customHeight="1" x14ac:dyDescent="0.2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2" customHeight="1" x14ac:dyDescent="0.2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2" customHeight="1" x14ac:dyDescent="0.2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2" customHeight="1" x14ac:dyDescent="0.2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2" customHeight="1" x14ac:dyDescent="0.2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2" customHeight="1" x14ac:dyDescent="0.2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2" customHeight="1" x14ac:dyDescent="0.2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2" customHeight="1" x14ac:dyDescent="0.2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2" customHeight="1" x14ac:dyDescent="0.2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2" customHeight="1" x14ac:dyDescent="0.2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2" customHeight="1" x14ac:dyDescent="0.2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2" customHeight="1" x14ac:dyDescent="0.2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2" customHeight="1" x14ac:dyDescent="0.2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2" customHeight="1" x14ac:dyDescent="0.2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2" customHeight="1" x14ac:dyDescent="0.2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2" customHeight="1" x14ac:dyDescent="0.2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2" customHeight="1" x14ac:dyDescent="0.2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2" customHeight="1" x14ac:dyDescent="0.2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2" customHeight="1" x14ac:dyDescent="0.2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2" customHeight="1" x14ac:dyDescent="0.2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2" customHeight="1" x14ac:dyDescent="0.2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2" customHeight="1" x14ac:dyDescent="0.2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2" customHeight="1" x14ac:dyDescent="0.2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2" customHeight="1" x14ac:dyDescent="0.2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2" customHeight="1" x14ac:dyDescent="0.2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2" customHeight="1" x14ac:dyDescent="0.2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2" customHeight="1" x14ac:dyDescent="0.2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2" customHeight="1" x14ac:dyDescent="0.2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2" customHeight="1" x14ac:dyDescent="0.2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2" customHeight="1" x14ac:dyDescent="0.2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2" customHeight="1" x14ac:dyDescent="0.2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2" customHeight="1" x14ac:dyDescent="0.2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2" customHeight="1" x14ac:dyDescent="0.2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2" customHeight="1" x14ac:dyDescent="0.2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2" customHeight="1" x14ac:dyDescent="0.2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2" customHeight="1" x14ac:dyDescent="0.2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2" customHeight="1" x14ac:dyDescent="0.2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2" customHeight="1" x14ac:dyDescent="0.2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2" customHeight="1" x14ac:dyDescent="0.2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2" customHeight="1" x14ac:dyDescent="0.2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2" customHeight="1" x14ac:dyDescent="0.2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2" customHeight="1" x14ac:dyDescent="0.2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2" customHeight="1" x14ac:dyDescent="0.2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2" customHeight="1" x14ac:dyDescent="0.2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2" customHeight="1" x14ac:dyDescent="0.2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2" customHeight="1" x14ac:dyDescent="0.2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2" customHeight="1" x14ac:dyDescent="0.2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2" customHeight="1" x14ac:dyDescent="0.2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2" customHeight="1" x14ac:dyDescent="0.2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2" customHeight="1" x14ac:dyDescent="0.2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2" customHeight="1" x14ac:dyDescent="0.2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2" customHeight="1" x14ac:dyDescent="0.2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2" customHeight="1" x14ac:dyDescent="0.2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2" customHeight="1" x14ac:dyDescent="0.2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2" customHeight="1" x14ac:dyDescent="0.2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2" customHeight="1" x14ac:dyDescent="0.2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2" customHeight="1" x14ac:dyDescent="0.2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2" customHeight="1" x14ac:dyDescent="0.2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2" customHeight="1" x14ac:dyDescent="0.2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2" customHeight="1" x14ac:dyDescent="0.2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2" customHeight="1" x14ac:dyDescent="0.2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2" customHeight="1" x14ac:dyDescent="0.2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2" customHeight="1" x14ac:dyDescent="0.2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2" customHeight="1" x14ac:dyDescent="0.2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2" customHeight="1" x14ac:dyDescent="0.2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2" customHeight="1" x14ac:dyDescent="0.2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2" customHeight="1" x14ac:dyDescent="0.2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2" customHeight="1" x14ac:dyDescent="0.2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2" customHeight="1" x14ac:dyDescent="0.2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2" customHeight="1" x14ac:dyDescent="0.2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2" customHeight="1" x14ac:dyDescent="0.2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2" customHeight="1" x14ac:dyDescent="0.2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2" customHeight="1" x14ac:dyDescent="0.2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2" customHeight="1" x14ac:dyDescent="0.2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2" customHeight="1" x14ac:dyDescent="0.2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2" customHeight="1" x14ac:dyDescent="0.2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2" customHeight="1" x14ac:dyDescent="0.2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2" customHeight="1" x14ac:dyDescent="0.2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2" customHeight="1" x14ac:dyDescent="0.2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2" customHeight="1" x14ac:dyDescent="0.2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2" customHeight="1" x14ac:dyDescent="0.2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2" customHeight="1" x14ac:dyDescent="0.2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2" customHeight="1" x14ac:dyDescent="0.2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2" customHeight="1" x14ac:dyDescent="0.2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2" customHeight="1" x14ac:dyDescent="0.2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2" customHeight="1" x14ac:dyDescent="0.2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2" customHeight="1" x14ac:dyDescent="0.2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2" customHeight="1" x14ac:dyDescent="0.2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2" customHeight="1" x14ac:dyDescent="0.2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2" customHeight="1" x14ac:dyDescent="0.2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2" customHeight="1" x14ac:dyDescent="0.2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2" customHeight="1" x14ac:dyDescent="0.2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2" customHeight="1" x14ac:dyDescent="0.2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2" customHeight="1" x14ac:dyDescent="0.2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2" customHeight="1" x14ac:dyDescent="0.2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2" customHeight="1" x14ac:dyDescent="0.2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2" customHeight="1" x14ac:dyDescent="0.2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2" customHeight="1" x14ac:dyDescent="0.2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2" customHeight="1" x14ac:dyDescent="0.2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2" customHeight="1" x14ac:dyDescent="0.2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2" customHeight="1" x14ac:dyDescent="0.2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2" customHeight="1" x14ac:dyDescent="0.2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2" customHeight="1" x14ac:dyDescent="0.2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2" customHeight="1" x14ac:dyDescent="0.2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2" customHeight="1" x14ac:dyDescent="0.2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2" customHeight="1" x14ac:dyDescent="0.2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2" customHeight="1" x14ac:dyDescent="0.2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2" customHeight="1" x14ac:dyDescent="0.2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2" customHeight="1" x14ac:dyDescent="0.2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2" customHeight="1" x14ac:dyDescent="0.2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2" customHeight="1" x14ac:dyDescent="0.2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2" customHeight="1" x14ac:dyDescent="0.2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2" customHeight="1" x14ac:dyDescent="0.2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2" customHeight="1" x14ac:dyDescent="0.2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2" customHeight="1" x14ac:dyDescent="0.2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2" customHeight="1" x14ac:dyDescent="0.2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2" customHeight="1" x14ac:dyDescent="0.2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2" customHeight="1" x14ac:dyDescent="0.2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2" customHeight="1" x14ac:dyDescent="0.2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2" customHeight="1" x14ac:dyDescent="0.2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2" customHeight="1" x14ac:dyDescent="0.2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2" customHeight="1" x14ac:dyDescent="0.2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2" customHeight="1" x14ac:dyDescent="0.2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2" customHeight="1" x14ac:dyDescent="0.2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2" customHeight="1" x14ac:dyDescent="0.2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2" customHeight="1" x14ac:dyDescent="0.2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2" customHeight="1" x14ac:dyDescent="0.2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2" customHeight="1" x14ac:dyDescent="0.2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2" customHeight="1" x14ac:dyDescent="0.2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2" customHeight="1" x14ac:dyDescent="0.2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2" customHeight="1" x14ac:dyDescent="0.2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2" customHeight="1" x14ac:dyDescent="0.2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2" customHeight="1" x14ac:dyDescent="0.2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2" customHeight="1" x14ac:dyDescent="0.2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2" customHeight="1" x14ac:dyDescent="0.2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2" customHeight="1" x14ac:dyDescent="0.2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2" customHeight="1" x14ac:dyDescent="0.2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2" customHeight="1" x14ac:dyDescent="0.2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2" customHeight="1" x14ac:dyDescent="0.2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2" customHeight="1" x14ac:dyDescent="0.2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2" customHeight="1" x14ac:dyDescent="0.2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2" customHeight="1" x14ac:dyDescent="0.2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2" customHeight="1" x14ac:dyDescent="0.2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2" customHeight="1" x14ac:dyDescent="0.2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2" customHeight="1" x14ac:dyDescent="0.2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2" customHeight="1" x14ac:dyDescent="0.2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2" customHeight="1" x14ac:dyDescent="0.2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2" customHeight="1" x14ac:dyDescent="0.2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2" customHeight="1" x14ac:dyDescent="0.2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2" customHeight="1" x14ac:dyDescent="0.2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2" customHeight="1" x14ac:dyDescent="0.2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2" customHeight="1" x14ac:dyDescent="0.2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2" customHeight="1" x14ac:dyDescent="0.2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2" customHeight="1" x14ac:dyDescent="0.2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2" customHeight="1" x14ac:dyDescent="0.2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2" customHeight="1" x14ac:dyDescent="0.2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2" customHeight="1" x14ac:dyDescent="0.2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2" customHeight="1" x14ac:dyDescent="0.2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2" customHeight="1" x14ac:dyDescent="0.2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2" customHeight="1" x14ac:dyDescent="0.2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2" customHeight="1" x14ac:dyDescent="0.2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2" customHeight="1" x14ac:dyDescent="0.2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2" customHeight="1" x14ac:dyDescent="0.2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2" customHeight="1" x14ac:dyDescent="0.2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2" customHeight="1" x14ac:dyDescent="0.2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2" customHeight="1" x14ac:dyDescent="0.2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2" customHeight="1" x14ac:dyDescent="0.2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2" customHeight="1" x14ac:dyDescent="0.2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2" customHeight="1" x14ac:dyDescent="0.2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2" customHeight="1" x14ac:dyDescent="0.2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2" customHeight="1" x14ac:dyDescent="0.2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2" customHeight="1" x14ac:dyDescent="0.2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2" customHeight="1" x14ac:dyDescent="0.2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2" customHeight="1" x14ac:dyDescent="0.2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2" customHeight="1" x14ac:dyDescent="0.2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2" customHeight="1" x14ac:dyDescent="0.2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2" customHeight="1" x14ac:dyDescent="0.2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2" customHeight="1" x14ac:dyDescent="0.2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2" customHeight="1" x14ac:dyDescent="0.2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2" customHeight="1" x14ac:dyDescent="0.2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2" customHeight="1" x14ac:dyDescent="0.2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2" customHeight="1" x14ac:dyDescent="0.2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2" customHeight="1" x14ac:dyDescent="0.2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2" customHeight="1" x14ac:dyDescent="0.2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2" customHeight="1" x14ac:dyDescent="0.2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2" customHeight="1" x14ac:dyDescent="0.2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2" customHeight="1" x14ac:dyDescent="0.2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2" customHeight="1" x14ac:dyDescent="0.2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2" customHeight="1" x14ac:dyDescent="0.2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2" customHeight="1" x14ac:dyDescent="0.2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2" customHeight="1" x14ac:dyDescent="0.2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2" customHeight="1" x14ac:dyDescent="0.2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2" customHeight="1" x14ac:dyDescent="0.2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2" customHeight="1" x14ac:dyDescent="0.2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2" customHeight="1" x14ac:dyDescent="0.2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2" customHeight="1" x14ac:dyDescent="0.2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2" customHeight="1" x14ac:dyDescent="0.2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2" customHeight="1" x14ac:dyDescent="0.2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2" customHeight="1" x14ac:dyDescent="0.2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2" customHeight="1" x14ac:dyDescent="0.2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2" customHeight="1" x14ac:dyDescent="0.2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2" customHeight="1" x14ac:dyDescent="0.2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2" customHeight="1" x14ac:dyDescent="0.2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2" customHeight="1" x14ac:dyDescent="0.2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2" customHeight="1" x14ac:dyDescent="0.2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2" customHeight="1" x14ac:dyDescent="0.2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2" customHeight="1" x14ac:dyDescent="0.2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2" customHeight="1" x14ac:dyDescent="0.2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2" customHeight="1" x14ac:dyDescent="0.2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2" customHeight="1" x14ac:dyDescent="0.2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2" customHeight="1" x14ac:dyDescent="0.2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2" customHeight="1" x14ac:dyDescent="0.2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2" customHeight="1" x14ac:dyDescent="0.2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2" customHeight="1" x14ac:dyDescent="0.2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2" customHeight="1" x14ac:dyDescent="0.2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2" customHeight="1" x14ac:dyDescent="0.2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2" customHeight="1" x14ac:dyDescent="0.2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2" customHeight="1" x14ac:dyDescent="0.2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2" customHeight="1" x14ac:dyDescent="0.2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2" customHeight="1" x14ac:dyDescent="0.2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2" customHeight="1" x14ac:dyDescent="0.2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2" customHeight="1" x14ac:dyDescent="0.2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2" customHeight="1" x14ac:dyDescent="0.2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2" customHeight="1" x14ac:dyDescent="0.2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2" customHeight="1" x14ac:dyDescent="0.2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2" customHeight="1" x14ac:dyDescent="0.2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2" customHeight="1" x14ac:dyDescent="0.2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2" customHeight="1" x14ac:dyDescent="0.2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2" customHeight="1" x14ac:dyDescent="0.2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2" customHeight="1" x14ac:dyDescent="0.2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2" customHeight="1" x14ac:dyDescent="0.2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2" customHeight="1" x14ac:dyDescent="0.2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2" customHeight="1" x14ac:dyDescent="0.2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2" customHeight="1" x14ac:dyDescent="0.2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2" customHeight="1" x14ac:dyDescent="0.2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2" customHeight="1" x14ac:dyDescent="0.2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2" customHeight="1" x14ac:dyDescent="0.2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2" customHeight="1" x14ac:dyDescent="0.2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2" customHeight="1" x14ac:dyDescent="0.2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2" customHeight="1" x14ac:dyDescent="0.2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2" customHeight="1" x14ac:dyDescent="0.2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2" customHeight="1" x14ac:dyDescent="0.2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2" customHeight="1" x14ac:dyDescent="0.2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2" customHeight="1" x14ac:dyDescent="0.2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2" customHeight="1" x14ac:dyDescent="0.2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2" customHeight="1" x14ac:dyDescent="0.2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2" customHeight="1" x14ac:dyDescent="0.2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2" customHeight="1" x14ac:dyDescent="0.2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2" customHeight="1" x14ac:dyDescent="0.2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2" customHeight="1" x14ac:dyDescent="0.2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2" customHeight="1" x14ac:dyDescent="0.2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2" customHeight="1" x14ac:dyDescent="0.2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2" customHeight="1" x14ac:dyDescent="0.2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2" customHeight="1" x14ac:dyDescent="0.2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2" customHeight="1" x14ac:dyDescent="0.2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2" customHeight="1" x14ac:dyDescent="0.2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2" customHeight="1" x14ac:dyDescent="0.2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2" customHeight="1" x14ac:dyDescent="0.2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2" customHeight="1" x14ac:dyDescent="0.2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2" customHeight="1" x14ac:dyDescent="0.2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2" customHeight="1" x14ac:dyDescent="0.2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2" customHeight="1" x14ac:dyDescent="0.2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2" customHeight="1" x14ac:dyDescent="0.2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2" customHeight="1" x14ac:dyDescent="0.2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2" customHeight="1" x14ac:dyDescent="0.2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2" customHeight="1" x14ac:dyDescent="0.2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2" customHeight="1" x14ac:dyDescent="0.2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2" customHeight="1" x14ac:dyDescent="0.2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2" customHeight="1" x14ac:dyDescent="0.2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2" customHeight="1" x14ac:dyDescent="0.2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2" customHeight="1" x14ac:dyDescent="0.2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2" customHeight="1" x14ac:dyDescent="0.2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2" customHeight="1" x14ac:dyDescent="0.2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2" customHeight="1" x14ac:dyDescent="0.2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2" customHeight="1" x14ac:dyDescent="0.2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2" customHeight="1" x14ac:dyDescent="0.2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2" customHeight="1" x14ac:dyDescent="0.2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2" customHeight="1" x14ac:dyDescent="0.2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2" customHeight="1" x14ac:dyDescent="0.2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2" customHeight="1" x14ac:dyDescent="0.2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2" customHeight="1" x14ac:dyDescent="0.2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2" customHeight="1" x14ac:dyDescent="0.2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2" customHeight="1" x14ac:dyDescent="0.2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2" customHeight="1" x14ac:dyDescent="0.2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2" customHeight="1" x14ac:dyDescent="0.2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2" customHeight="1" x14ac:dyDescent="0.2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2" customHeight="1" x14ac:dyDescent="0.2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2" customHeight="1" x14ac:dyDescent="0.2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2" customHeight="1" x14ac:dyDescent="0.2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2" customHeight="1" x14ac:dyDescent="0.2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2" customHeight="1" x14ac:dyDescent="0.2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2" customHeight="1" x14ac:dyDescent="0.2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2" customHeight="1" x14ac:dyDescent="0.2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2" customHeight="1" x14ac:dyDescent="0.2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2" customHeight="1" x14ac:dyDescent="0.2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2" customHeight="1" x14ac:dyDescent="0.2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2" customHeight="1" x14ac:dyDescent="0.2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2" customHeight="1" x14ac:dyDescent="0.2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2" customHeight="1" x14ac:dyDescent="0.2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2" customHeight="1" x14ac:dyDescent="0.2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2" customHeight="1" x14ac:dyDescent="0.2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2" customHeight="1" x14ac:dyDescent="0.2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2" customHeight="1" x14ac:dyDescent="0.2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2" customHeight="1" x14ac:dyDescent="0.2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2" customHeight="1" x14ac:dyDescent="0.2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2" customHeight="1" x14ac:dyDescent="0.2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2" customHeight="1" x14ac:dyDescent="0.2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2" customHeight="1" x14ac:dyDescent="0.2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2" customHeight="1" x14ac:dyDescent="0.2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2" customHeight="1" x14ac:dyDescent="0.2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2" customHeight="1" x14ac:dyDescent="0.2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2" customHeight="1" x14ac:dyDescent="0.2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2" customHeight="1" x14ac:dyDescent="0.2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2" customHeight="1" x14ac:dyDescent="0.2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2" customHeight="1" x14ac:dyDescent="0.2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2" customHeight="1" x14ac:dyDescent="0.2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2" customHeight="1" x14ac:dyDescent="0.2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2" customHeight="1" x14ac:dyDescent="0.2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2" customHeight="1" x14ac:dyDescent="0.2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2" customHeight="1" x14ac:dyDescent="0.2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2" customHeight="1" x14ac:dyDescent="0.2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2" customHeight="1" x14ac:dyDescent="0.2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2" customHeight="1" x14ac:dyDescent="0.2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2" customHeight="1" x14ac:dyDescent="0.2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2" customHeight="1" x14ac:dyDescent="0.2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2" customHeight="1" x14ac:dyDescent="0.2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2" customHeight="1" x14ac:dyDescent="0.2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2" customHeight="1" x14ac:dyDescent="0.2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2" customHeight="1" x14ac:dyDescent="0.2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2" customHeight="1" x14ac:dyDescent="0.2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2" customHeight="1" x14ac:dyDescent="0.2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2" customHeight="1" x14ac:dyDescent="0.2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2" customHeight="1" x14ac:dyDescent="0.2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2" customHeight="1" x14ac:dyDescent="0.2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2" customHeight="1" x14ac:dyDescent="0.2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2" customHeight="1" x14ac:dyDescent="0.2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2" customHeight="1" x14ac:dyDescent="0.2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2" customHeight="1" x14ac:dyDescent="0.2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2" customHeight="1" x14ac:dyDescent="0.2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2" customHeight="1" x14ac:dyDescent="0.2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2" customHeight="1" x14ac:dyDescent="0.2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2" customHeight="1" x14ac:dyDescent="0.2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2" customHeight="1" x14ac:dyDescent="0.2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2" customHeight="1" x14ac:dyDescent="0.2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2" customHeight="1" x14ac:dyDescent="0.2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2" customHeight="1" x14ac:dyDescent="0.2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2" customHeight="1" x14ac:dyDescent="0.2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2" customHeight="1" x14ac:dyDescent="0.2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2" customHeight="1" x14ac:dyDescent="0.2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2" customHeight="1" x14ac:dyDescent="0.2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2" customHeight="1" x14ac:dyDescent="0.2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2" customHeight="1" x14ac:dyDescent="0.2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2" customHeight="1" x14ac:dyDescent="0.2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2" customHeight="1" x14ac:dyDescent="0.2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2" customHeight="1" x14ac:dyDescent="0.2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2" customHeight="1" x14ac:dyDescent="0.2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2" customHeight="1" x14ac:dyDescent="0.2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2" customHeight="1" x14ac:dyDescent="0.2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2" customHeight="1" x14ac:dyDescent="0.2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2" customHeight="1" x14ac:dyDescent="0.2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2" customHeight="1" x14ac:dyDescent="0.2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2" customHeight="1" x14ac:dyDescent="0.2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2" customHeight="1" x14ac:dyDescent="0.2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2" customHeight="1" x14ac:dyDescent="0.2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2" customHeight="1" x14ac:dyDescent="0.2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2" customHeight="1" x14ac:dyDescent="0.2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2" customHeight="1" x14ac:dyDescent="0.2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2" customHeight="1" x14ac:dyDescent="0.2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2" customHeight="1" x14ac:dyDescent="0.2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2" customHeight="1" x14ac:dyDescent="0.2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2" customHeight="1" x14ac:dyDescent="0.2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2" customHeight="1" x14ac:dyDescent="0.2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2" customHeight="1" x14ac:dyDescent="0.2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2" customHeight="1" x14ac:dyDescent="0.2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2" customHeight="1" x14ac:dyDescent="0.2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2" customHeight="1" x14ac:dyDescent="0.2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2" customHeight="1" x14ac:dyDescent="0.2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2" customHeight="1" x14ac:dyDescent="0.2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2" customHeight="1" x14ac:dyDescent="0.2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2" customHeight="1" x14ac:dyDescent="0.2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2" customHeight="1" x14ac:dyDescent="0.2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2" customHeight="1" x14ac:dyDescent="0.2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2" customHeight="1" x14ac:dyDescent="0.2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2" customHeight="1" x14ac:dyDescent="0.2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2" customHeight="1" x14ac:dyDescent="0.2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2" customHeight="1" x14ac:dyDescent="0.2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2" customHeight="1" x14ac:dyDescent="0.2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2" customHeight="1" x14ac:dyDescent="0.2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2" customHeight="1" x14ac:dyDescent="0.2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2" customHeight="1" x14ac:dyDescent="0.2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2" customHeight="1" x14ac:dyDescent="0.2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2" customHeight="1" x14ac:dyDescent="0.2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2" customHeight="1" x14ac:dyDescent="0.2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2" customHeight="1" x14ac:dyDescent="0.2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2" customHeight="1" x14ac:dyDescent="0.2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2" customHeight="1" x14ac:dyDescent="0.2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2" customHeight="1" x14ac:dyDescent="0.2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2" customHeight="1" x14ac:dyDescent="0.2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2" customHeight="1" x14ac:dyDescent="0.2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2" customHeight="1" x14ac:dyDescent="0.2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2" customHeight="1" x14ac:dyDescent="0.2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2" customHeight="1" x14ac:dyDescent="0.2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2" customHeight="1" x14ac:dyDescent="0.2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2" customHeight="1" x14ac:dyDescent="0.2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2" customHeight="1" x14ac:dyDescent="0.2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2" customHeight="1" x14ac:dyDescent="0.2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2" customHeight="1" x14ac:dyDescent="0.2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2" customHeight="1" x14ac:dyDescent="0.2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2" customHeight="1" x14ac:dyDescent="0.2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2" customHeight="1" x14ac:dyDescent="0.2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2" customHeight="1" x14ac:dyDescent="0.2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2" customHeight="1" x14ac:dyDescent="0.2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2" customHeight="1" x14ac:dyDescent="0.2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2" customHeight="1" x14ac:dyDescent="0.2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2" customHeight="1" x14ac:dyDescent="0.2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2" customHeight="1" x14ac:dyDescent="0.2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2" customHeight="1" x14ac:dyDescent="0.2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2" customHeight="1" x14ac:dyDescent="0.2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2" customHeight="1" x14ac:dyDescent="0.2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2" customHeight="1" x14ac:dyDescent="0.2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2" customHeight="1" x14ac:dyDescent="0.2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2" customHeight="1" x14ac:dyDescent="0.2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2" customHeight="1" x14ac:dyDescent="0.2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2" customHeight="1" x14ac:dyDescent="0.2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2" customHeight="1" x14ac:dyDescent="0.2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2" customHeight="1" x14ac:dyDescent="0.2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2" customHeight="1" x14ac:dyDescent="0.2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2" customHeight="1" x14ac:dyDescent="0.2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2" customHeight="1" x14ac:dyDescent="0.2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2" customHeight="1" x14ac:dyDescent="0.2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2" customHeight="1" x14ac:dyDescent="0.2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2" customHeight="1" x14ac:dyDescent="0.2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2" customHeight="1" x14ac:dyDescent="0.2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2" customHeight="1" x14ac:dyDescent="0.2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2" customHeight="1" x14ac:dyDescent="0.2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2" customHeight="1" x14ac:dyDescent="0.2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2" customHeight="1" x14ac:dyDescent="0.2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2" customHeight="1" x14ac:dyDescent="0.2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2" customHeight="1" x14ac:dyDescent="0.2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2" customHeight="1" x14ac:dyDescent="0.2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2" customHeight="1" x14ac:dyDescent="0.2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2" customHeight="1" x14ac:dyDescent="0.2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2" customHeight="1" x14ac:dyDescent="0.2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2" customHeight="1" x14ac:dyDescent="0.2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2" customHeight="1" x14ac:dyDescent="0.2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2" customHeight="1" x14ac:dyDescent="0.2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2" customHeight="1" x14ac:dyDescent="0.2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2" customHeight="1" x14ac:dyDescent="0.2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2" customHeight="1" x14ac:dyDescent="0.2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2" customHeight="1" x14ac:dyDescent="0.2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2" customHeight="1" x14ac:dyDescent="0.2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2" customHeight="1" x14ac:dyDescent="0.2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2" customHeight="1" x14ac:dyDescent="0.2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2" customHeight="1" x14ac:dyDescent="0.2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2" customHeight="1" x14ac:dyDescent="0.2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2" customHeight="1" x14ac:dyDescent="0.2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2" customHeight="1" x14ac:dyDescent="0.2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2" customHeight="1" x14ac:dyDescent="0.2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2" customHeight="1" x14ac:dyDescent="0.2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2" customHeight="1" x14ac:dyDescent="0.2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2" customHeight="1" x14ac:dyDescent="0.2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2" customHeight="1" x14ac:dyDescent="0.2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2" customHeight="1" x14ac:dyDescent="0.2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2" customHeight="1" x14ac:dyDescent="0.2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2" customHeight="1" x14ac:dyDescent="0.2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2" customHeight="1" x14ac:dyDescent="0.2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2" customHeight="1" x14ac:dyDescent="0.2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2" customHeight="1" x14ac:dyDescent="0.2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2" customHeight="1" x14ac:dyDescent="0.2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2" customHeight="1" x14ac:dyDescent="0.2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2" customHeight="1" x14ac:dyDescent="0.2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2" customHeight="1" x14ac:dyDescent="0.2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2" customHeight="1" x14ac:dyDescent="0.2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2" customHeight="1" x14ac:dyDescent="0.2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2" customHeight="1" x14ac:dyDescent="0.2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2" customHeight="1" x14ac:dyDescent="0.2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2" customHeight="1" x14ac:dyDescent="0.2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2" customHeight="1" x14ac:dyDescent="0.2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2" customHeight="1" x14ac:dyDescent="0.2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2" customHeight="1" x14ac:dyDescent="0.2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2" customHeight="1" x14ac:dyDescent="0.2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2" customHeight="1" x14ac:dyDescent="0.2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2" customHeight="1" x14ac:dyDescent="0.2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2" customHeight="1" x14ac:dyDescent="0.2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2" customHeight="1" x14ac:dyDescent="0.2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2" customHeight="1" x14ac:dyDescent="0.2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2" customHeight="1" x14ac:dyDescent="0.2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2" customHeight="1" x14ac:dyDescent="0.2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2" customHeight="1" x14ac:dyDescent="0.2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2" customHeight="1" x14ac:dyDescent="0.2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2" customHeight="1" x14ac:dyDescent="0.2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2" customHeight="1" x14ac:dyDescent="0.2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2" customHeight="1" x14ac:dyDescent="0.2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2" customHeight="1" x14ac:dyDescent="0.2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2" customHeight="1" x14ac:dyDescent="0.2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2" customHeight="1" x14ac:dyDescent="0.2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2" customHeight="1" x14ac:dyDescent="0.2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2" customHeight="1" x14ac:dyDescent="0.2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2" customHeight="1" x14ac:dyDescent="0.2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2" customHeight="1" x14ac:dyDescent="0.2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2" customHeight="1" x14ac:dyDescent="0.2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2" customHeight="1" x14ac:dyDescent="0.2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2" customHeight="1" x14ac:dyDescent="0.2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2" customHeight="1" x14ac:dyDescent="0.2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2" customHeight="1" x14ac:dyDescent="0.2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2" customHeight="1" x14ac:dyDescent="0.2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2" customHeight="1" x14ac:dyDescent="0.2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2" customHeight="1" x14ac:dyDescent="0.2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2" customHeight="1" x14ac:dyDescent="0.2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2" customHeight="1" x14ac:dyDescent="0.2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2" customHeight="1" x14ac:dyDescent="0.2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2" customHeight="1" x14ac:dyDescent="0.2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2" customHeight="1" x14ac:dyDescent="0.2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2" customHeight="1" x14ac:dyDescent="0.2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2" customHeight="1" x14ac:dyDescent="0.2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2" customHeight="1" x14ac:dyDescent="0.2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2" customHeight="1" x14ac:dyDescent="0.2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2" customHeight="1" x14ac:dyDescent="0.2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2" customHeight="1" x14ac:dyDescent="0.2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2" customHeight="1" x14ac:dyDescent="0.2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2" customHeight="1" x14ac:dyDescent="0.2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2" customHeight="1" x14ac:dyDescent="0.2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2" customHeight="1" x14ac:dyDescent="0.2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2" customHeight="1" x14ac:dyDescent="0.2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2" customHeight="1" x14ac:dyDescent="0.2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2" customHeight="1" x14ac:dyDescent="0.2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2" customHeight="1" x14ac:dyDescent="0.2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2" customHeight="1" x14ac:dyDescent="0.2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2" customHeight="1" x14ac:dyDescent="0.2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2" customHeight="1" x14ac:dyDescent="0.2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2" customHeight="1" x14ac:dyDescent="0.2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2" customHeight="1" x14ac:dyDescent="0.2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2" customHeight="1" x14ac:dyDescent="0.2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2" customHeight="1" x14ac:dyDescent="0.2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2" customHeight="1" x14ac:dyDescent="0.2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2" customHeight="1" x14ac:dyDescent="0.2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2" customHeight="1" x14ac:dyDescent="0.2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2" customHeight="1" x14ac:dyDescent="0.2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2" customHeight="1" x14ac:dyDescent="0.2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2" customHeight="1" x14ac:dyDescent="0.2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2" customHeight="1" x14ac:dyDescent="0.2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2" customHeight="1" x14ac:dyDescent="0.2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2" customHeight="1" x14ac:dyDescent="0.2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2" customHeight="1" x14ac:dyDescent="0.2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2" customHeight="1" x14ac:dyDescent="0.2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2" customHeight="1" x14ac:dyDescent="0.2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2" customHeight="1" x14ac:dyDescent="0.2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2" customHeight="1" x14ac:dyDescent="0.2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2" customHeight="1" x14ac:dyDescent="0.2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2" customHeight="1" x14ac:dyDescent="0.2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2" customHeight="1" x14ac:dyDescent="0.2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2" customHeight="1" x14ac:dyDescent="0.2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2" customHeight="1" x14ac:dyDescent="0.2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2" customHeight="1" x14ac:dyDescent="0.2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2" customHeight="1" x14ac:dyDescent="0.2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2" customHeight="1" x14ac:dyDescent="0.2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2" customHeight="1" x14ac:dyDescent="0.2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2" customHeight="1" x14ac:dyDescent="0.2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2" customHeight="1" x14ac:dyDescent="0.2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2" customHeight="1" x14ac:dyDescent="0.2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2" customHeight="1" x14ac:dyDescent="0.2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2" customHeight="1" x14ac:dyDescent="0.2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2" customHeight="1" x14ac:dyDescent="0.2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2" customHeight="1" x14ac:dyDescent="0.2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2" customHeight="1" x14ac:dyDescent="0.2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2" customHeight="1" x14ac:dyDescent="0.2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2" customHeight="1" x14ac:dyDescent="0.2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2" customHeight="1" x14ac:dyDescent="0.2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2" customHeight="1" x14ac:dyDescent="0.2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2" customHeight="1" x14ac:dyDescent="0.2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2" customHeight="1" x14ac:dyDescent="0.2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2" customHeight="1" x14ac:dyDescent="0.2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2" customHeight="1" x14ac:dyDescent="0.2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2" customHeight="1" x14ac:dyDescent="0.2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2" customHeight="1" x14ac:dyDescent="0.2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2" customHeight="1" x14ac:dyDescent="0.2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2" customHeight="1" x14ac:dyDescent="0.2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2" customHeight="1" x14ac:dyDescent="0.2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2" customHeight="1" x14ac:dyDescent="0.2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2" customHeight="1" x14ac:dyDescent="0.2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2" customHeight="1" x14ac:dyDescent="0.2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2" customHeight="1" x14ac:dyDescent="0.2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2" customHeight="1" x14ac:dyDescent="0.2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2" customHeight="1" x14ac:dyDescent="0.2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2" customHeight="1" x14ac:dyDescent="0.2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2" customHeight="1" x14ac:dyDescent="0.2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2" customHeight="1" x14ac:dyDescent="0.2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2" customHeight="1" x14ac:dyDescent="0.2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2" customHeight="1" x14ac:dyDescent="0.2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2" customHeight="1" x14ac:dyDescent="0.2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2" customHeight="1" x14ac:dyDescent="0.2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2" customHeight="1" x14ac:dyDescent="0.2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2" customHeight="1" x14ac:dyDescent="0.2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2" customHeight="1" x14ac:dyDescent="0.2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2" customHeight="1" x14ac:dyDescent="0.2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2" customHeight="1" x14ac:dyDescent="0.2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2" customHeight="1" x14ac:dyDescent="0.2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2" customHeight="1" x14ac:dyDescent="0.2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2" customHeight="1" x14ac:dyDescent="0.2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2" customHeight="1" x14ac:dyDescent="0.2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2" customHeight="1" x14ac:dyDescent="0.2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2" customHeight="1" x14ac:dyDescent="0.2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2" customHeight="1" x14ac:dyDescent="0.2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2" customHeight="1" x14ac:dyDescent="0.2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2" customHeight="1" x14ac:dyDescent="0.2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2" customHeight="1" x14ac:dyDescent="0.2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2" customHeight="1" x14ac:dyDescent="0.2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2" customHeight="1" x14ac:dyDescent="0.2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2" customHeight="1" x14ac:dyDescent="0.2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2" customHeight="1" x14ac:dyDescent="0.2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2" customHeight="1" x14ac:dyDescent="0.2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2" customHeight="1" x14ac:dyDescent="0.2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2" customHeight="1" x14ac:dyDescent="0.2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2" customHeight="1" x14ac:dyDescent="0.2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2" customHeight="1" x14ac:dyDescent="0.2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2" customHeight="1" x14ac:dyDescent="0.2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2" customHeight="1" x14ac:dyDescent="0.2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2" customHeight="1" x14ac:dyDescent="0.2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2" customHeight="1" x14ac:dyDescent="0.2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2" customHeight="1" x14ac:dyDescent="0.2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2" customHeight="1" x14ac:dyDescent="0.2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2" customHeight="1" x14ac:dyDescent="0.2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2" customHeight="1" x14ac:dyDescent="0.2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2" customHeight="1" x14ac:dyDescent="0.2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2" customHeight="1" x14ac:dyDescent="0.2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2" customHeight="1" x14ac:dyDescent="0.2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2" customHeight="1" x14ac:dyDescent="0.2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2" customHeight="1" x14ac:dyDescent="0.2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2" customHeight="1" x14ac:dyDescent="0.2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2" customHeight="1" x14ac:dyDescent="0.2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2" customHeight="1" x14ac:dyDescent="0.2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2" customHeight="1" x14ac:dyDescent="0.2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2" customHeight="1" x14ac:dyDescent="0.2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2" customHeight="1" x14ac:dyDescent="0.2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2" customHeight="1" x14ac:dyDescent="0.2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2" customHeight="1" x14ac:dyDescent="0.2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2" customHeight="1" x14ac:dyDescent="0.2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2" customHeight="1" x14ac:dyDescent="0.2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2" customHeight="1" x14ac:dyDescent="0.2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2" customHeight="1" x14ac:dyDescent="0.2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2" customHeight="1" x14ac:dyDescent="0.2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2" customHeight="1" x14ac:dyDescent="0.2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2" customHeight="1" x14ac:dyDescent="0.2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2" customHeight="1" x14ac:dyDescent="0.2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2" customHeight="1" x14ac:dyDescent="0.2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2" customHeight="1" x14ac:dyDescent="0.2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2" customHeight="1" x14ac:dyDescent="0.2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2" customHeight="1" x14ac:dyDescent="0.2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2" customHeight="1" x14ac:dyDescent="0.2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2" customHeight="1" x14ac:dyDescent="0.2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2" customHeight="1" x14ac:dyDescent="0.2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2" customHeight="1" x14ac:dyDescent="0.2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2" customHeight="1" x14ac:dyDescent="0.2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2" customHeight="1" x14ac:dyDescent="0.2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2" customHeight="1" x14ac:dyDescent="0.2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2" customHeight="1" x14ac:dyDescent="0.2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2" customHeight="1" x14ac:dyDescent="0.2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2" customHeight="1" x14ac:dyDescent="0.2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2" customHeight="1" x14ac:dyDescent="0.2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2" customHeight="1" x14ac:dyDescent="0.2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2" customHeight="1" x14ac:dyDescent="0.2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2" customHeight="1" x14ac:dyDescent="0.2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2" customHeight="1" x14ac:dyDescent="0.2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2" customHeight="1" x14ac:dyDescent="0.2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2" customHeight="1" x14ac:dyDescent="0.2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2" customHeight="1" x14ac:dyDescent="0.2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2" customHeight="1" x14ac:dyDescent="0.2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2" customHeight="1" x14ac:dyDescent="0.2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2" customHeight="1" x14ac:dyDescent="0.2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2" customHeight="1" x14ac:dyDescent="0.2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2" customHeight="1" x14ac:dyDescent="0.2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2" customHeight="1" x14ac:dyDescent="0.2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2" customHeight="1" x14ac:dyDescent="0.2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2" customHeight="1" x14ac:dyDescent="0.2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2" customHeight="1" x14ac:dyDescent="0.2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2" customHeight="1" x14ac:dyDescent="0.2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2" customHeight="1" x14ac:dyDescent="0.2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2" customHeight="1" x14ac:dyDescent="0.2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2" customHeight="1" x14ac:dyDescent="0.2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2" customHeight="1" x14ac:dyDescent="0.2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2" customHeight="1" x14ac:dyDescent="0.2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2" customHeight="1" x14ac:dyDescent="0.2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2" customHeight="1" x14ac:dyDescent="0.2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2" customHeight="1" x14ac:dyDescent="0.2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2" customHeight="1" x14ac:dyDescent="0.2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2" customHeight="1" x14ac:dyDescent="0.2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2" customHeight="1" x14ac:dyDescent="0.2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2" customHeight="1" x14ac:dyDescent="0.2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2" customHeight="1" x14ac:dyDescent="0.2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2" customHeight="1" x14ac:dyDescent="0.2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2" customHeight="1" x14ac:dyDescent="0.2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2" customHeight="1" x14ac:dyDescent="0.2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2" customHeight="1" x14ac:dyDescent="0.2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2" customHeight="1" x14ac:dyDescent="0.2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2" customHeight="1" x14ac:dyDescent="0.2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2" customHeight="1" x14ac:dyDescent="0.2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2" customHeight="1" x14ac:dyDescent="0.2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2" customHeight="1" x14ac:dyDescent="0.2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2" customHeight="1" x14ac:dyDescent="0.2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2" customHeight="1" x14ac:dyDescent="0.2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2" customHeight="1" x14ac:dyDescent="0.2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2" customHeight="1" x14ac:dyDescent="0.2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2" customHeight="1" x14ac:dyDescent="0.2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2" customHeight="1" x14ac:dyDescent="0.2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2" customHeight="1" x14ac:dyDescent="0.2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2" customHeight="1" x14ac:dyDescent="0.2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2" customHeight="1" x14ac:dyDescent="0.2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2" customHeight="1" x14ac:dyDescent="0.2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2" customHeight="1" x14ac:dyDescent="0.2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2" customHeight="1" x14ac:dyDescent="0.2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2" customHeight="1" x14ac:dyDescent="0.2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2" customHeight="1" x14ac:dyDescent="0.2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2" customHeight="1" x14ac:dyDescent="0.2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2" customHeight="1" x14ac:dyDescent="0.2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2" customHeight="1" x14ac:dyDescent="0.2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2" customHeight="1" x14ac:dyDescent="0.2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2" customHeight="1" x14ac:dyDescent="0.2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2" customHeight="1" x14ac:dyDescent="0.2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2" customHeight="1" x14ac:dyDescent="0.2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2" customHeight="1" x14ac:dyDescent="0.2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2" customHeight="1" x14ac:dyDescent="0.2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2" customHeight="1" x14ac:dyDescent="0.2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2" customHeight="1" x14ac:dyDescent="0.2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2" customHeight="1" x14ac:dyDescent="0.2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2" customHeight="1" x14ac:dyDescent="0.2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2" customHeight="1" x14ac:dyDescent="0.2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2" customHeight="1" x14ac:dyDescent="0.2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2" customHeight="1" x14ac:dyDescent="0.2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2" customHeight="1" x14ac:dyDescent="0.2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2" customHeight="1" x14ac:dyDescent="0.2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2" customHeight="1" x14ac:dyDescent="0.2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2" customHeight="1" x14ac:dyDescent="0.2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2" customHeight="1" x14ac:dyDescent="0.2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2" customHeight="1" x14ac:dyDescent="0.2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2" customHeight="1" x14ac:dyDescent="0.2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printOptions horizontalCentered="1" verticalCentered="1"/>
  <pageMargins left="0.59055118110236227" right="0.59055118110236227" top="0.59055118110236227" bottom="0.39370078740157483" header="0" footer="0"/>
  <pageSetup orientation="portrait"/>
  <headerFooter>
    <oddHeader>&amp;C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29" customWidth="1"/>
    <col min="3" max="3" width="11.7109375" customWidth="1"/>
    <col min="4" max="4" width="12.5703125" customWidth="1"/>
    <col min="5" max="7" width="12.7109375" customWidth="1"/>
    <col min="8" max="8" width="11.7109375" customWidth="1"/>
    <col min="9" max="9" width="3.7109375" customWidth="1"/>
    <col min="10" max="10" width="10.7109375" customWidth="1"/>
    <col min="11" max="13" width="11.42578125" customWidth="1"/>
    <col min="14" max="26" width="10.5703125" customWidth="1"/>
  </cols>
  <sheetData>
    <row r="1" spans="1:26" ht="12.75" customHeight="1" x14ac:dyDescent="0.2">
      <c r="A1" s="18"/>
      <c r="B1" s="16" t="str">
        <f>+'14. LABORALES - INTS'!B1</f>
        <v>INDUSTRIAS EL MEJOR ESTILO S.A.</v>
      </c>
      <c r="C1" s="18"/>
      <c r="D1" s="18"/>
      <c r="E1" s="18"/>
      <c r="F1" s="18"/>
      <c r="G1" s="18"/>
      <c r="H1" s="18"/>
      <c r="I1" s="19"/>
      <c r="J1" s="18"/>
      <c r="K1" s="18"/>
      <c r="L1" s="18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8"/>
      <c r="B2" s="16" t="str">
        <f>+'14. LABORALES - INTS'!B2</f>
        <v>NIT 860.378.961 - 5</v>
      </c>
      <c r="C2" s="18"/>
      <c r="D2" s="18"/>
      <c r="E2" s="18"/>
      <c r="F2" s="18"/>
      <c r="G2" s="18"/>
      <c r="H2" s="18"/>
      <c r="I2" s="19"/>
      <c r="J2" s="18"/>
      <c r="K2" s="18"/>
      <c r="L2" s="18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8"/>
      <c r="B3" s="16" t="str">
        <f>+'14. LABORALES - INTS'!B3</f>
        <v>DECLARACION DE RENTA AÑO GRAVABLE 2021</v>
      </c>
      <c r="C3" s="18"/>
      <c r="D3" s="18"/>
      <c r="E3" s="18"/>
      <c r="F3" s="18"/>
      <c r="G3" s="17" t="s">
        <v>527</v>
      </c>
      <c r="H3" s="18"/>
      <c r="I3" s="19"/>
      <c r="J3" s="18"/>
      <c r="K3" s="18"/>
      <c r="L3" s="18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8"/>
      <c r="B4" s="16" t="s">
        <v>22</v>
      </c>
      <c r="C4" s="18"/>
      <c r="D4" s="18"/>
      <c r="E4" s="18"/>
      <c r="F4" s="18"/>
      <c r="G4" s="18"/>
      <c r="H4" s="18"/>
      <c r="I4" s="19"/>
      <c r="J4" s="18"/>
      <c r="K4" s="18"/>
      <c r="L4" s="1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8"/>
      <c r="B5" s="18"/>
      <c r="C5" s="18"/>
      <c r="D5" s="18"/>
      <c r="E5" s="18"/>
      <c r="F5" s="18"/>
      <c r="G5" s="18"/>
      <c r="H5" s="18"/>
      <c r="I5" s="19"/>
      <c r="J5" s="18"/>
      <c r="K5" s="18"/>
      <c r="L5" s="18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8"/>
      <c r="B6" s="297"/>
      <c r="C6" s="299"/>
      <c r="D6" s="436" t="s">
        <v>294</v>
      </c>
      <c r="E6" s="299" t="s">
        <v>528</v>
      </c>
      <c r="F6" s="300" t="s">
        <v>529</v>
      </c>
      <c r="G6" s="300" t="s">
        <v>530</v>
      </c>
      <c r="H6" s="437" t="s">
        <v>531</v>
      </c>
      <c r="I6" s="438"/>
      <c r="J6" s="18"/>
      <c r="K6" s="18"/>
      <c r="L6" s="18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8"/>
      <c r="B7" s="303" t="s">
        <v>532</v>
      </c>
      <c r="C7" s="242" t="s">
        <v>207</v>
      </c>
      <c r="D7" s="439" t="s">
        <v>533</v>
      </c>
      <c r="E7" s="242" t="s">
        <v>534</v>
      </c>
      <c r="F7" s="273" t="s">
        <v>534</v>
      </c>
      <c r="G7" s="273" t="s">
        <v>535</v>
      </c>
      <c r="H7" s="440" t="s">
        <v>536</v>
      </c>
      <c r="I7" s="441"/>
      <c r="J7" s="18"/>
      <c r="K7" s="18"/>
      <c r="L7" s="18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8"/>
      <c r="B8" s="308"/>
      <c r="C8" s="24"/>
      <c r="D8" s="23"/>
      <c r="E8" s="442"/>
      <c r="F8" s="442"/>
      <c r="G8" s="443"/>
      <c r="H8" s="444"/>
      <c r="I8" s="445"/>
      <c r="J8" s="18"/>
      <c r="K8" s="18"/>
      <c r="L8" s="18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8"/>
      <c r="B9" s="446" t="s">
        <v>537</v>
      </c>
      <c r="C9" s="27"/>
      <c r="D9" s="447"/>
      <c r="E9" s="215"/>
      <c r="F9" s="215"/>
      <c r="G9" s="311"/>
      <c r="H9" s="278"/>
      <c r="I9" s="448"/>
      <c r="J9" s="18"/>
      <c r="K9" s="18"/>
      <c r="L9" s="18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8"/>
      <c r="B10" s="308"/>
      <c r="C10" s="212"/>
      <c r="D10" s="449"/>
      <c r="E10" s="212"/>
      <c r="F10" s="212"/>
      <c r="G10" s="212"/>
      <c r="H10" s="213"/>
      <c r="I10" s="448"/>
      <c r="J10" s="18"/>
      <c r="K10" s="18"/>
      <c r="L10" s="18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8"/>
      <c r="B11" s="308" t="s">
        <v>538</v>
      </c>
      <c r="C11" s="212">
        <v>11530000</v>
      </c>
      <c r="D11" s="449" t="s">
        <v>539</v>
      </c>
      <c r="E11" s="212">
        <v>0</v>
      </c>
      <c r="F11" s="212">
        <v>0</v>
      </c>
      <c r="G11" s="212"/>
      <c r="H11" s="213">
        <v>0</v>
      </c>
      <c r="I11" s="450" t="s">
        <v>406</v>
      </c>
      <c r="J11" s="18"/>
      <c r="K11" s="1"/>
      <c r="L11" s="18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8"/>
      <c r="B12" s="308" t="s">
        <v>540</v>
      </c>
      <c r="C12" s="212">
        <v>3843000</v>
      </c>
      <c r="D12" s="449" t="s">
        <v>541</v>
      </c>
      <c r="E12" s="212">
        <v>0</v>
      </c>
      <c r="F12" s="212"/>
      <c r="G12" s="212"/>
      <c r="H12" s="213">
        <v>0</v>
      </c>
      <c r="I12" s="450" t="s">
        <v>406</v>
      </c>
      <c r="J12" s="18"/>
      <c r="K12" s="1"/>
      <c r="L12" s="18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8"/>
      <c r="B13" s="308" t="s">
        <v>542</v>
      </c>
      <c r="C13" s="212">
        <v>13975000</v>
      </c>
      <c r="D13" s="449" t="s">
        <v>543</v>
      </c>
      <c r="E13" s="212">
        <f t="shared" ref="E13:E14" si="0">+C13</f>
        <v>13975000</v>
      </c>
      <c r="F13" s="212">
        <v>0</v>
      </c>
      <c r="G13" s="212">
        <f t="shared" ref="G13:G14" si="1">+E13</f>
        <v>13975000</v>
      </c>
      <c r="H13" s="213">
        <f t="shared" ref="H13:H14" si="2">+G13*50%</f>
        <v>6987500</v>
      </c>
      <c r="I13" s="448"/>
      <c r="J13" s="18"/>
      <c r="K13" s="18"/>
      <c r="L13" s="18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8"/>
      <c r="B14" s="308" t="s">
        <v>544</v>
      </c>
      <c r="C14" s="212">
        <v>4132000</v>
      </c>
      <c r="D14" s="449" t="s">
        <v>545</v>
      </c>
      <c r="E14" s="212">
        <f t="shared" si="0"/>
        <v>4132000</v>
      </c>
      <c r="F14" s="212">
        <v>0</v>
      </c>
      <c r="G14" s="212">
        <f t="shared" si="1"/>
        <v>4132000</v>
      </c>
      <c r="H14" s="213">
        <f t="shared" si="2"/>
        <v>2066000</v>
      </c>
      <c r="I14" s="450" t="s">
        <v>410</v>
      </c>
      <c r="J14" s="18"/>
      <c r="K14" s="18"/>
      <c r="L14" s="18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8"/>
      <c r="B15" s="308"/>
      <c r="C15" s="212"/>
      <c r="D15" s="449"/>
      <c r="E15" s="212"/>
      <c r="F15" s="212"/>
      <c r="G15" s="212"/>
      <c r="H15" s="213"/>
      <c r="I15" s="448"/>
      <c r="J15" s="18"/>
      <c r="K15" s="18"/>
      <c r="L15" s="18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8"/>
      <c r="B16" s="446" t="s">
        <v>546</v>
      </c>
      <c r="C16" s="212"/>
      <c r="D16" s="449"/>
      <c r="E16" s="212"/>
      <c r="F16" s="212"/>
      <c r="G16" s="212"/>
      <c r="H16" s="213"/>
      <c r="I16" s="448"/>
      <c r="J16" s="18"/>
      <c r="K16" s="18"/>
      <c r="L16" s="18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8"/>
      <c r="B17" s="308"/>
      <c r="C17" s="212"/>
      <c r="D17" s="449"/>
      <c r="E17" s="212"/>
      <c r="F17" s="212"/>
      <c r="G17" s="212"/>
      <c r="H17" s="213"/>
      <c r="I17" s="448"/>
      <c r="J17" s="18"/>
      <c r="K17" s="18"/>
      <c r="L17" s="18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8"/>
      <c r="B18" s="308" t="s">
        <v>547</v>
      </c>
      <c r="C18" s="212">
        <v>16349000</v>
      </c>
      <c r="D18" s="449" t="s">
        <v>548</v>
      </c>
      <c r="E18" s="218">
        <f>+C18</f>
        <v>16349000</v>
      </c>
      <c r="F18" s="218">
        <v>0</v>
      </c>
      <c r="G18" s="218">
        <f>+E18</f>
        <v>16349000</v>
      </c>
      <c r="H18" s="224">
        <f>+C18*50%</f>
        <v>8174500</v>
      </c>
      <c r="I18" s="450" t="s">
        <v>410</v>
      </c>
      <c r="J18" s="18"/>
      <c r="K18" s="18"/>
      <c r="L18" s="18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8"/>
      <c r="B19" s="308"/>
      <c r="C19" s="212"/>
      <c r="D19" s="356"/>
      <c r="E19" s="353"/>
      <c r="F19" s="353"/>
      <c r="G19" s="212"/>
      <c r="H19" s="213"/>
      <c r="I19" s="451"/>
      <c r="J19" s="18"/>
      <c r="K19" s="18"/>
      <c r="L19" s="18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8"/>
      <c r="B20" s="310" t="s">
        <v>282</v>
      </c>
      <c r="C20" s="212"/>
      <c r="D20" s="452"/>
      <c r="E20" s="233">
        <f t="shared" ref="E20:H20" si="3">SUM(E10:E19)</f>
        <v>34456000</v>
      </c>
      <c r="F20" s="233">
        <f t="shared" si="3"/>
        <v>0</v>
      </c>
      <c r="G20" s="233">
        <f t="shared" si="3"/>
        <v>34456000</v>
      </c>
      <c r="H20" s="233">
        <f t="shared" si="3"/>
        <v>17228000</v>
      </c>
      <c r="I20" s="451"/>
      <c r="J20" s="18"/>
      <c r="K20" s="18"/>
      <c r="L20" s="18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8"/>
      <c r="B21" s="317"/>
      <c r="C21" s="319"/>
      <c r="D21" s="453"/>
      <c r="E21" s="453"/>
      <c r="F21" s="453"/>
      <c r="G21" s="319"/>
      <c r="H21" s="434"/>
      <c r="I21" s="454"/>
      <c r="J21" s="18"/>
      <c r="K21" s="18"/>
      <c r="L21" s="18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8"/>
      <c r="B22" s="308"/>
      <c r="C22" s="18"/>
      <c r="D22" s="18"/>
      <c r="E22" s="18"/>
      <c r="F22" s="18"/>
      <c r="G22" s="18"/>
      <c r="H22" s="18"/>
      <c r="I22" s="396"/>
      <c r="J22" s="19"/>
      <c r="K22" s="18"/>
      <c r="L22" s="18"/>
      <c r="M22" s="18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8"/>
      <c r="B23" s="308" t="s">
        <v>549</v>
      </c>
      <c r="C23" s="18"/>
      <c r="D23" s="18"/>
      <c r="E23" s="18"/>
      <c r="F23" s="18"/>
      <c r="G23" s="18"/>
      <c r="H23" s="18"/>
      <c r="I23" s="396"/>
      <c r="J23" s="19"/>
      <c r="K23" s="18"/>
      <c r="L23" s="18"/>
      <c r="M23" s="18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8"/>
      <c r="B24" s="308" t="s">
        <v>550</v>
      </c>
      <c r="C24" s="18"/>
      <c r="D24" s="18"/>
      <c r="E24" s="18"/>
      <c r="F24" s="18"/>
      <c r="G24" s="18"/>
      <c r="H24" s="18"/>
      <c r="I24" s="396"/>
      <c r="J24" s="19"/>
      <c r="K24" s="18"/>
      <c r="L24" s="18"/>
      <c r="M24" s="18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8"/>
      <c r="B25" s="308"/>
      <c r="C25" s="18"/>
      <c r="D25" s="18"/>
      <c r="E25" s="18"/>
      <c r="F25" s="18"/>
      <c r="G25" s="18"/>
      <c r="H25" s="18"/>
      <c r="I25" s="396"/>
      <c r="J25" s="19"/>
      <c r="K25" s="18"/>
      <c r="L25" s="18"/>
      <c r="M25" s="18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8"/>
      <c r="B26" s="308" t="s">
        <v>551</v>
      </c>
      <c r="C26" s="18"/>
      <c r="D26" s="18"/>
      <c r="E26" s="18"/>
      <c r="F26" s="18"/>
      <c r="G26" s="18"/>
      <c r="H26" s="18"/>
      <c r="I26" s="396"/>
      <c r="J26" s="19"/>
      <c r="K26" s="18"/>
      <c r="L26" s="18"/>
      <c r="M26" s="18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8"/>
      <c r="B27" s="308" t="s">
        <v>552</v>
      </c>
      <c r="C27" s="18"/>
      <c r="D27" s="18"/>
      <c r="E27" s="18"/>
      <c r="F27" s="18"/>
      <c r="G27" s="18"/>
      <c r="H27" s="18"/>
      <c r="I27" s="396"/>
      <c r="J27" s="19"/>
      <c r="K27" s="18"/>
      <c r="L27" s="18"/>
      <c r="M27" s="18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8"/>
      <c r="B28" s="317"/>
      <c r="C28" s="318"/>
      <c r="D28" s="318"/>
      <c r="E28" s="318"/>
      <c r="F28" s="318"/>
      <c r="G28" s="318"/>
      <c r="H28" s="318"/>
      <c r="I28" s="398"/>
      <c r="J28" s="19"/>
      <c r="K28" s="18"/>
      <c r="L28" s="18"/>
      <c r="M28" s="18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8"/>
      <c r="B29" s="18"/>
      <c r="C29" s="18"/>
      <c r="D29" s="18"/>
      <c r="E29" s="18"/>
      <c r="F29" s="18"/>
      <c r="G29" s="18"/>
      <c r="H29" s="18"/>
      <c r="I29" s="19"/>
      <c r="J29" s="18"/>
      <c r="K29" s="18"/>
      <c r="L29" s="18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8"/>
      <c r="B30" s="18"/>
      <c r="C30" s="18"/>
      <c r="D30" s="18"/>
      <c r="E30" s="18"/>
      <c r="F30" s="18"/>
      <c r="G30" s="18"/>
      <c r="H30" s="18"/>
      <c r="I30" s="19"/>
      <c r="J30" s="18"/>
      <c r="K30" s="18"/>
      <c r="L30" s="18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8"/>
      <c r="B31" s="18"/>
      <c r="C31" s="18"/>
      <c r="D31" s="18"/>
      <c r="E31" s="18"/>
      <c r="F31" s="18"/>
      <c r="G31" s="18"/>
      <c r="H31" s="18"/>
      <c r="I31" s="19"/>
      <c r="J31" s="18"/>
      <c r="K31" s="18"/>
      <c r="L31" s="18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8"/>
      <c r="B32" s="16" t="str">
        <f t="shared" ref="B32:B34" si="4">+B1</f>
        <v>INDUSTRIAS EL MEJOR ESTILO S.A.</v>
      </c>
      <c r="C32" s="18"/>
      <c r="D32" s="18"/>
      <c r="E32" s="18"/>
      <c r="F32" s="18"/>
      <c r="G32" s="18"/>
      <c r="H32" s="19"/>
      <c r="I32" s="18"/>
      <c r="J32" s="18"/>
      <c r="K32" s="18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8"/>
      <c r="B33" s="16" t="str">
        <f t="shared" si="4"/>
        <v>NIT 860.378.961 - 5</v>
      </c>
      <c r="C33" s="18"/>
      <c r="D33" s="18"/>
      <c r="E33" s="18"/>
      <c r="F33" s="18"/>
      <c r="G33" s="18"/>
      <c r="H33" s="19"/>
      <c r="I33" s="18"/>
      <c r="J33" s="18"/>
      <c r="K33" s="18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8"/>
      <c r="B34" s="16" t="str">
        <f t="shared" si="4"/>
        <v>DECLARACION DE RENTA AÑO GRAVABLE 2021</v>
      </c>
      <c r="C34" s="18"/>
      <c r="D34" s="18"/>
      <c r="E34" s="17" t="s">
        <v>553</v>
      </c>
      <c r="F34" s="18"/>
      <c r="G34" s="19"/>
      <c r="H34" s="18"/>
      <c r="I34" s="18"/>
      <c r="J34" s="18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8"/>
      <c r="B35" s="16" t="s">
        <v>23</v>
      </c>
      <c r="C35" s="18"/>
      <c r="D35" s="18"/>
      <c r="E35" s="18"/>
      <c r="F35" s="18"/>
      <c r="G35" s="19"/>
      <c r="H35" s="18"/>
      <c r="I35" s="18"/>
      <c r="J35" s="18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8"/>
      <c r="B36" s="18"/>
      <c r="C36" s="18"/>
      <c r="D36" s="18"/>
      <c r="E36" s="19"/>
      <c r="F36" s="18"/>
      <c r="G36" s="19"/>
      <c r="H36" s="18"/>
      <c r="I36" s="18"/>
      <c r="J36" s="18"/>
      <c r="K36" s="18"/>
      <c r="L36" s="18"/>
      <c r="M36" s="18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8"/>
      <c r="B37" s="297"/>
      <c r="C37" s="455" t="s">
        <v>554</v>
      </c>
      <c r="D37" s="299" t="s">
        <v>555</v>
      </c>
      <c r="E37" s="437" t="s">
        <v>530</v>
      </c>
      <c r="F37" s="456"/>
      <c r="G37" s="19"/>
      <c r="H37" s="18"/>
      <c r="I37" s="18"/>
      <c r="J37" s="18"/>
      <c r="K37" s="18"/>
      <c r="L37" s="18"/>
      <c r="M37" s="18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8"/>
      <c r="B38" s="303" t="s">
        <v>532</v>
      </c>
      <c r="C38" s="457" t="s">
        <v>556</v>
      </c>
      <c r="D38" s="242" t="s">
        <v>556</v>
      </c>
      <c r="E38" s="440" t="s">
        <v>535</v>
      </c>
      <c r="F38" s="458" t="s">
        <v>535</v>
      </c>
      <c r="G38" s="19"/>
      <c r="H38" s="18"/>
      <c r="I38" s="18"/>
      <c r="J38" s="18"/>
      <c r="K38" s="18"/>
      <c r="L38" s="18"/>
      <c r="M38" s="18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8"/>
      <c r="B39" s="459"/>
      <c r="C39" s="222"/>
      <c r="D39" s="222"/>
      <c r="E39" s="276"/>
      <c r="F39" s="384"/>
      <c r="G39" s="19"/>
      <c r="H39" s="18"/>
      <c r="I39" s="18"/>
      <c r="J39" s="18"/>
      <c r="K39" s="18"/>
      <c r="L39" s="18"/>
      <c r="M39" s="18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8"/>
      <c r="B40" s="404" t="s">
        <v>557</v>
      </c>
      <c r="C40" s="222">
        <v>30960000</v>
      </c>
      <c r="D40" s="222">
        <v>126140000</v>
      </c>
      <c r="E40" s="222">
        <f t="shared" ref="E40:E44" si="5">+C40</f>
        <v>30960000</v>
      </c>
      <c r="F40" s="309"/>
      <c r="G40" s="19"/>
      <c r="H40" s="18"/>
      <c r="I40" s="18"/>
      <c r="J40" s="18"/>
      <c r="K40" s="18"/>
      <c r="L40" s="18"/>
      <c r="M40" s="18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8"/>
      <c r="B41" s="404" t="s">
        <v>151</v>
      </c>
      <c r="C41" s="222">
        <v>5120000</v>
      </c>
      <c r="D41" s="222">
        <v>0</v>
      </c>
      <c r="E41" s="222">
        <f t="shared" si="5"/>
        <v>5120000</v>
      </c>
      <c r="F41" s="460"/>
      <c r="G41" s="18"/>
      <c r="H41" s="18"/>
      <c r="I41" s="18"/>
      <c r="J41" s="18"/>
      <c r="K41" s="18"/>
      <c r="L41" s="18"/>
      <c r="M41" s="18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8"/>
      <c r="B42" s="404" t="s">
        <v>160</v>
      </c>
      <c r="C42" s="222">
        <v>0</v>
      </c>
      <c r="D42" s="222">
        <v>9327000</v>
      </c>
      <c r="E42" s="222">
        <f t="shared" si="5"/>
        <v>0</v>
      </c>
      <c r="F42" s="309"/>
      <c r="G42" s="18"/>
      <c r="H42" s="18"/>
      <c r="I42" s="18"/>
      <c r="J42" s="18"/>
      <c r="K42" s="18"/>
      <c r="L42" s="18"/>
      <c r="M42" s="18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8"/>
      <c r="B43" s="404" t="s">
        <v>162</v>
      </c>
      <c r="C43" s="222">
        <v>17029000</v>
      </c>
      <c r="D43" s="222">
        <v>15488000</v>
      </c>
      <c r="E43" s="222">
        <f t="shared" si="5"/>
        <v>17029000</v>
      </c>
      <c r="F43" s="460"/>
      <c r="G43" s="18"/>
      <c r="H43" s="18"/>
      <c r="I43" s="18"/>
      <c r="J43" s="18"/>
      <c r="K43" s="18"/>
      <c r="L43" s="18"/>
      <c r="M43" s="18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8"/>
      <c r="B44" s="404" t="s">
        <v>558</v>
      </c>
      <c r="C44" s="222">
        <v>0</v>
      </c>
      <c r="D44" s="222">
        <v>23180000</v>
      </c>
      <c r="E44" s="222">
        <f t="shared" si="5"/>
        <v>0</v>
      </c>
      <c r="F44" s="309"/>
      <c r="G44" s="18"/>
      <c r="H44" s="18"/>
      <c r="I44" s="18"/>
      <c r="J44" s="18"/>
      <c r="K44" s="18"/>
      <c r="L44" s="18"/>
      <c r="M44" s="18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8"/>
      <c r="B45" s="404"/>
      <c r="C45" s="222"/>
      <c r="D45" s="222"/>
      <c r="E45" s="214"/>
      <c r="F45" s="309"/>
      <c r="G45" s="18"/>
      <c r="H45" s="18"/>
      <c r="I45" s="18"/>
      <c r="J45" s="18"/>
      <c r="K45" s="18"/>
      <c r="L45" s="18"/>
      <c r="M45" s="18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8"/>
      <c r="B46" s="461" t="s">
        <v>559</v>
      </c>
      <c r="C46" s="462">
        <f t="shared" ref="C46:D46" si="6">SUM(C40:C45)</f>
        <v>53109000</v>
      </c>
      <c r="D46" s="462">
        <f t="shared" si="6"/>
        <v>174135000</v>
      </c>
      <c r="E46" s="214"/>
      <c r="F46" s="460">
        <f>+D46</f>
        <v>174135000</v>
      </c>
      <c r="G46" s="18"/>
      <c r="H46" s="18"/>
      <c r="I46" s="18"/>
      <c r="J46" s="18"/>
      <c r="K46" s="18"/>
      <c r="L46" s="18"/>
      <c r="M46" s="18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8"/>
      <c r="B47" s="404"/>
      <c r="C47" s="222"/>
      <c r="D47" s="222"/>
      <c r="E47" s="275"/>
      <c r="F47" s="309"/>
      <c r="G47" s="18"/>
      <c r="H47" s="18"/>
      <c r="I47" s="18"/>
      <c r="J47" s="18"/>
      <c r="K47" s="18"/>
      <c r="L47" s="18"/>
      <c r="M47" s="18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8"/>
      <c r="B48" s="404" t="s">
        <v>560</v>
      </c>
      <c r="C48" s="222"/>
      <c r="D48" s="222">
        <f>+('2. RENTA FISCAL'!B63+'2. RENTA FISCAL'!B113)*86%</f>
        <v>4335646279.6216021</v>
      </c>
      <c r="E48" s="275"/>
      <c r="F48" s="309"/>
      <c r="G48" s="18"/>
      <c r="H48" s="18"/>
      <c r="I48" s="18"/>
      <c r="J48" s="18"/>
      <c r="K48" s="18"/>
      <c r="L48" s="18"/>
      <c r="M48" s="18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8"/>
      <c r="B49" s="463" t="s">
        <v>561</v>
      </c>
      <c r="C49" s="222"/>
      <c r="D49" s="225">
        <f>+D48*40%</f>
        <v>1734258511.8486409</v>
      </c>
      <c r="E49" s="275"/>
      <c r="F49" s="309"/>
      <c r="G49" s="18"/>
      <c r="H49" s="18"/>
      <c r="I49" s="18"/>
      <c r="J49" s="18"/>
      <c r="K49" s="18"/>
      <c r="L49" s="18"/>
      <c r="M49" s="18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8"/>
      <c r="B50" s="404"/>
      <c r="C50" s="222"/>
      <c r="D50" s="222"/>
      <c r="E50" s="275"/>
      <c r="F50" s="309"/>
      <c r="G50" s="18"/>
      <c r="H50" s="18"/>
      <c r="I50" s="18"/>
      <c r="J50" s="18"/>
      <c r="K50" s="18"/>
      <c r="L50" s="18"/>
      <c r="M50" s="18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8"/>
      <c r="B51" s="404" t="s">
        <v>562</v>
      </c>
      <c r="C51" s="222"/>
      <c r="D51" s="222">
        <f>+'2. RENTA FISCAL'!B63+'2. RENTA FISCAL'!B85+'2. RENTA FISCAL'!B94+'2. RENTA FISCAL'!B104</f>
        <v>3522422000.0522919</v>
      </c>
      <c r="E51" s="275"/>
      <c r="F51" s="309"/>
      <c r="G51" s="18"/>
      <c r="H51" s="18"/>
      <c r="I51" s="18"/>
      <c r="J51" s="18"/>
      <c r="K51" s="18"/>
      <c r="L51" s="18"/>
      <c r="M51" s="18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8"/>
      <c r="B52" s="464" t="s">
        <v>563</v>
      </c>
      <c r="C52" s="465"/>
      <c r="D52" s="225">
        <f>+D51*35%</f>
        <v>1232847700.018302</v>
      </c>
      <c r="E52" s="275"/>
      <c r="F52" s="309"/>
      <c r="G52" s="18"/>
      <c r="H52" s="18"/>
      <c r="I52" s="18"/>
      <c r="J52" s="18"/>
      <c r="K52" s="18"/>
      <c r="L52" s="18"/>
      <c r="M52" s="18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8"/>
      <c r="B53" s="466"/>
      <c r="C53" s="465"/>
      <c r="D53" s="222"/>
      <c r="E53" s="275"/>
      <c r="F53" s="309"/>
      <c r="G53" s="18"/>
      <c r="H53" s="18"/>
      <c r="I53" s="18"/>
      <c r="J53" s="18"/>
      <c r="K53" s="18"/>
      <c r="L53" s="18"/>
      <c r="M53" s="18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8"/>
      <c r="B54" s="466" t="s">
        <v>564</v>
      </c>
      <c r="C54" s="465"/>
      <c r="D54" s="225">
        <f>40000*36308</f>
        <v>1452320000</v>
      </c>
      <c r="E54" s="291"/>
      <c r="F54" s="467"/>
      <c r="G54" s="18"/>
      <c r="H54" s="18"/>
      <c r="I54" s="18"/>
      <c r="J54" s="18"/>
      <c r="K54" s="18"/>
      <c r="L54" s="18"/>
      <c r="M54" s="18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8"/>
      <c r="B55" s="404"/>
      <c r="C55" s="210"/>
      <c r="D55" s="468"/>
      <c r="E55" s="222"/>
      <c r="F55" s="460"/>
      <c r="G55" s="18"/>
      <c r="H55" s="35"/>
      <c r="I55" s="35"/>
      <c r="J55" s="35"/>
      <c r="K55" s="35"/>
      <c r="L55" s="35"/>
      <c r="M55" s="18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8"/>
      <c r="B56" s="461" t="s">
        <v>565</v>
      </c>
      <c r="C56" s="469"/>
      <c r="D56" s="470"/>
      <c r="E56" s="471">
        <f t="shared" ref="E56:F56" si="7">SUM(E40:E55)</f>
        <v>53109000</v>
      </c>
      <c r="F56" s="472">
        <f t="shared" si="7"/>
        <v>174135000</v>
      </c>
      <c r="G56" s="18"/>
      <c r="H56" s="35"/>
      <c r="I56" s="35"/>
      <c r="J56" s="18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8"/>
      <c r="B57" s="473"/>
      <c r="C57" s="474"/>
      <c r="D57" s="475"/>
      <c r="E57" s="475"/>
      <c r="F57" s="476"/>
      <c r="G57" s="18"/>
      <c r="H57" s="35"/>
      <c r="I57" s="35"/>
      <c r="J57" s="18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8"/>
      <c r="B58" s="308"/>
      <c r="C58" s="35"/>
      <c r="D58" s="35"/>
      <c r="E58" s="35"/>
      <c r="F58" s="477"/>
      <c r="G58" s="18"/>
      <c r="H58" s="35"/>
      <c r="I58" s="35"/>
      <c r="J58" s="18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8"/>
      <c r="B59" s="308" t="s">
        <v>566</v>
      </c>
      <c r="C59" s="35"/>
      <c r="D59" s="35"/>
      <c r="E59" s="35"/>
      <c r="F59" s="477"/>
      <c r="G59" s="18"/>
      <c r="H59" s="35"/>
      <c r="I59" s="35"/>
      <c r="J59" s="18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8"/>
      <c r="B60" s="317"/>
      <c r="C60" s="478"/>
      <c r="D60" s="478"/>
      <c r="E60" s="478"/>
      <c r="F60" s="479"/>
      <c r="G60" s="18"/>
      <c r="H60" s="35"/>
      <c r="I60" s="35"/>
      <c r="J60" s="18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8"/>
      <c r="B61" s="18"/>
      <c r="C61" s="35"/>
      <c r="D61" s="35"/>
      <c r="E61" s="35"/>
      <c r="F61" s="35"/>
      <c r="G61" s="18"/>
      <c r="H61" s="35"/>
      <c r="I61" s="35"/>
      <c r="J61" s="18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8"/>
      <c r="B63" s="18"/>
      <c r="C63" s="18"/>
      <c r="D63" s="18"/>
      <c r="E63" s="18"/>
      <c r="F63" s="18"/>
      <c r="G63" s="18"/>
      <c r="H63" s="18"/>
      <c r="I63" s="19"/>
      <c r="J63" s="18"/>
      <c r="K63" s="18"/>
      <c r="L63" s="18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8"/>
      <c r="B64" s="18"/>
      <c r="C64" s="18"/>
      <c r="D64" s="18"/>
      <c r="E64" s="18"/>
      <c r="F64" s="18"/>
      <c r="G64" s="18"/>
      <c r="H64" s="18"/>
      <c r="I64" s="19"/>
      <c r="J64" s="18"/>
      <c r="K64" s="18"/>
      <c r="L64" s="18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8"/>
      <c r="B65" s="18"/>
      <c r="C65" s="18"/>
      <c r="D65" s="18"/>
      <c r="E65" s="18"/>
      <c r="F65" s="18"/>
      <c r="G65" s="18"/>
      <c r="H65" s="18"/>
      <c r="I65" s="19"/>
      <c r="J65" s="18"/>
      <c r="K65" s="18"/>
      <c r="L65" s="18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8"/>
      <c r="B66" s="18"/>
      <c r="C66" s="18"/>
      <c r="D66" s="18"/>
      <c r="E66" s="18"/>
      <c r="F66" s="18"/>
      <c r="G66" s="18"/>
      <c r="H66" s="18"/>
      <c r="I66" s="19"/>
      <c r="J66" s="18"/>
      <c r="K66" s="18"/>
      <c r="L66" s="18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8"/>
      <c r="B67" s="18"/>
      <c r="C67" s="18"/>
      <c r="D67" s="18"/>
      <c r="E67" s="18"/>
      <c r="F67" s="18"/>
      <c r="G67" s="18"/>
      <c r="H67" s="18"/>
      <c r="I67" s="19"/>
      <c r="J67" s="18"/>
      <c r="K67" s="18"/>
      <c r="L67" s="18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8"/>
      <c r="B68" s="18"/>
      <c r="C68" s="18"/>
      <c r="D68" s="18"/>
      <c r="E68" s="18"/>
      <c r="F68" s="18"/>
      <c r="G68" s="18"/>
      <c r="H68" s="18"/>
      <c r="I68" s="19"/>
      <c r="J68" s="18"/>
      <c r="K68" s="18"/>
      <c r="L68" s="18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8"/>
      <c r="B69" s="18"/>
      <c r="C69" s="18"/>
      <c r="D69" s="18"/>
      <c r="E69" s="18"/>
      <c r="F69" s="18"/>
      <c r="G69" s="18"/>
      <c r="H69" s="18"/>
      <c r="I69" s="19"/>
      <c r="J69" s="18"/>
      <c r="K69" s="18"/>
      <c r="L69" s="18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8"/>
      <c r="B70" s="18"/>
      <c r="C70" s="18"/>
      <c r="D70" s="18"/>
      <c r="E70" s="18"/>
      <c r="F70" s="18"/>
      <c r="G70" s="18"/>
      <c r="H70" s="18"/>
      <c r="I70" s="19"/>
      <c r="J70" s="18"/>
      <c r="K70" s="18"/>
      <c r="L70" s="18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8"/>
      <c r="B71" s="18"/>
      <c r="C71" s="18"/>
      <c r="D71" s="18"/>
      <c r="E71" s="18"/>
      <c r="F71" s="18"/>
      <c r="G71" s="18"/>
      <c r="H71" s="18"/>
      <c r="I71" s="19"/>
      <c r="J71" s="18"/>
      <c r="K71" s="18"/>
      <c r="L71" s="18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8"/>
      <c r="B72" s="18"/>
      <c r="C72" s="18"/>
      <c r="D72" s="18"/>
      <c r="E72" s="18"/>
      <c r="F72" s="18"/>
      <c r="G72" s="18"/>
      <c r="H72" s="18"/>
      <c r="I72" s="19"/>
      <c r="J72" s="18"/>
      <c r="K72" s="18"/>
      <c r="L72" s="18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8"/>
      <c r="B73" s="18"/>
      <c r="C73" s="18"/>
      <c r="D73" s="18"/>
      <c r="E73" s="18"/>
      <c r="F73" s="18"/>
      <c r="G73" s="18"/>
      <c r="H73" s="18"/>
      <c r="I73" s="19"/>
      <c r="J73" s="18"/>
      <c r="K73" s="18"/>
      <c r="L73" s="18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8"/>
      <c r="B74" s="18"/>
      <c r="C74" s="18"/>
      <c r="D74" s="18"/>
      <c r="E74" s="18"/>
      <c r="F74" s="18"/>
      <c r="G74" s="18"/>
      <c r="H74" s="18"/>
      <c r="I74" s="19"/>
      <c r="J74" s="18"/>
      <c r="K74" s="18"/>
      <c r="L74" s="18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8"/>
      <c r="B75" s="18"/>
      <c r="C75" s="18"/>
      <c r="D75" s="18"/>
      <c r="E75" s="18"/>
      <c r="F75" s="18"/>
      <c r="G75" s="18"/>
      <c r="H75" s="18"/>
      <c r="I75" s="19"/>
      <c r="J75" s="18"/>
      <c r="K75" s="18"/>
      <c r="L75" s="18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8"/>
      <c r="B76" s="18"/>
      <c r="C76" s="18"/>
      <c r="D76" s="18"/>
      <c r="E76" s="18"/>
      <c r="F76" s="18"/>
      <c r="G76" s="18"/>
      <c r="H76" s="18"/>
      <c r="I76" s="19"/>
      <c r="J76" s="18"/>
      <c r="K76" s="18"/>
      <c r="L76" s="18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8"/>
      <c r="B77" s="18"/>
      <c r="C77" s="18"/>
      <c r="D77" s="18"/>
      <c r="E77" s="18"/>
      <c r="F77" s="18"/>
      <c r="G77" s="18"/>
      <c r="H77" s="18"/>
      <c r="I77" s="19"/>
      <c r="J77" s="18"/>
      <c r="K77" s="18"/>
      <c r="L77" s="18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8"/>
      <c r="B78" s="18"/>
      <c r="C78" s="18"/>
      <c r="D78" s="18"/>
      <c r="E78" s="18"/>
      <c r="F78" s="18"/>
      <c r="G78" s="18"/>
      <c r="H78" s="18"/>
      <c r="I78" s="19"/>
      <c r="J78" s="18"/>
      <c r="K78" s="18"/>
      <c r="L78" s="18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8"/>
      <c r="B79" s="18"/>
      <c r="C79" s="18"/>
      <c r="D79" s="18"/>
      <c r="E79" s="18"/>
      <c r="F79" s="18"/>
      <c r="G79" s="18"/>
      <c r="H79" s="18"/>
      <c r="I79" s="19"/>
      <c r="J79" s="18"/>
      <c r="K79" s="18"/>
      <c r="L79" s="18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8"/>
      <c r="B80" s="18"/>
      <c r="C80" s="18"/>
      <c r="D80" s="18"/>
      <c r="E80" s="18"/>
      <c r="F80" s="18"/>
      <c r="G80" s="18"/>
      <c r="H80" s="18"/>
      <c r="I80" s="19"/>
      <c r="J80" s="18"/>
      <c r="K80" s="18"/>
      <c r="L80" s="18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8"/>
      <c r="B81" s="18"/>
      <c r="C81" s="18"/>
      <c r="D81" s="18"/>
      <c r="E81" s="18"/>
      <c r="F81" s="18"/>
      <c r="G81" s="18"/>
      <c r="H81" s="18"/>
      <c r="I81" s="19"/>
      <c r="J81" s="18"/>
      <c r="K81" s="18"/>
      <c r="L81" s="18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8"/>
      <c r="B82" s="18"/>
      <c r="C82" s="18"/>
      <c r="D82" s="18"/>
      <c r="E82" s="18"/>
      <c r="F82" s="18"/>
      <c r="G82" s="18"/>
      <c r="H82" s="18"/>
      <c r="I82" s="19"/>
      <c r="J82" s="18"/>
      <c r="K82" s="18"/>
      <c r="L82" s="18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8"/>
      <c r="B83" s="18"/>
      <c r="C83" s="18"/>
      <c r="D83" s="18"/>
      <c r="E83" s="18"/>
      <c r="F83" s="18"/>
      <c r="G83" s="18"/>
      <c r="H83" s="18"/>
      <c r="I83" s="19"/>
      <c r="J83" s="18"/>
      <c r="K83" s="18"/>
      <c r="L83" s="18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8"/>
      <c r="B84" s="18"/>
      <c r="C84" s="18"/>
      <c r="D84" s="18"/>
      <c r="E84" s="18"/>
      <c r="F84" s="18"/>
      <c r="G84" s="18"/>
      <c r="H84" s="18"/>
      <c r="I84" s="19"/>
      <c r="J84" s="18"/>
      <c r="K84" s="18"/>
      <c r="L84" s="18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8"/>
      <c r="B85" s="18"/>
      <c r="C85" s="18"/>
      <c r="D85" s="18"/>
      <c r="E85" s="18"/>
      <c r="F85" s="18"/>
      <c r="G85" s="18"/>
      <c r="H85" s="18"/>
      <c r="I85" s="19"/>
      <c r="J85" s="18"/>
      <c r="K85" s="18"/>
      <c r="L85" s="18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8"/>
      <c r="B86" s="18"/>
      <c r="C86" s="18"/>
      <c r="D86" s="18"/>
      <c r="E86" s="18"/>
      <c r="F86" s="18"/>
      <c r="G86" s="18"/>
      <c r="H86" s="18"/>
      <c r="I86" s="19"/>
      <c r="J86" s="18"/>
      <c r="K86" s="18"/>
      <c r="L86" s="18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8"/>
      <c r="B87" s="18"/>
      <c r="C87" s="18"/>
      <c r="D87" s="18"/>
      <c r="E87" s="18"/>
      <c r="F87" s="18"/>
      <c r="G87" s="18"/>
      <c r="H87" s="18"/>
      <c r="I87" s="19"/>
      <c r="J87" s="18"/>
      <c r="K87" s="18"/>
      <c r="L87" s="18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8"/>
      <c r="B88" s="18"/>
      <c r="C88" s="18"/>
      <c r="D88" s="18"/>
      <c r="E88" s="18"/>
      <c r="F88" s="18"/>
      <c r="G88" s="18"/>
      <c r="H88" s="18"/>
      <c r="I88" s="19"/>
      <c r="J88" s="18"/>
      <c r="K88" s="18"/>
      <c r="L88" s="18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8"/>
      <c r="B89" s="18"/>
      <c r="C89" s="18"/>
      <c r="D89" s="18"/>
      <c r="E89" s="18"/>
      <c r="F89" s="18"/>
      <c r="G89" s="18"/>
      <c r="H89" s="18"/>
      <c r="I89" s="19"/>
      <c r="J89" s="18"/>
      <c r="K89" s="18"/>
      <c r="L89" s="18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8"/>
      <c r="B90" s="18"/>
      <c r="C90" s="18"/>
      <c r="D90" s="18"/>
      <c r="E90" s="18"/>
      <c r="F90" s="18"/>
      <c r="G90" s="18"/>
      <c r="H90" s="18"/>
      <c r="I90" s="19"/>
      <c r="J90" s="18"/>
      <c r="K90" s="18"/>
      <c r="L90" s="18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8"/>
      <c r="B91" s="18"/>
      <c r="C91" s="18"/>
      <c r="D91" s="18"/>
      <c r="E91" s="18"/>
      <c r="F91" s="18"/>
      <c r="G91" s="18"/>
      <c r="H91" s="18"/>
      <c r="I91" s="19"/>
      <c r="J91" s="18"/>
      <c r="K91" s="18"/>
      <c r="L91" s="18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8"/>
      <c r="B92" s="18"/>
      <c r="C92" s="18"/>
      <c r="D92" s="18"/>
      <c r="E92" s="18"/>
      <c r="F92" s="18"/>
      <c r="G92" s="18"/>
      <c r="H92" s="18"/>
      <c r="I92" s="19"/>
      <c r="J92" s="18"/>
      <c r="K92" s="18"/>
      <c r="L92" s="18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8"/>
      <c r="B93" s="18"/>
      <c r="C93" s="18"/>
      <c r="D93" s="18"/>
      <c r="E93" s="18"/>
      <c r="F93" s="18"/>
      <c r="G93" s="18"/>
      <c r="H93" s="18"/>
      <c r="I93" s="19"/>
      <c r="J93" s="18"/>
      <c r="K93" s="18"/>
      <c r="L93" s="18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8"/>
      <c r="B94" s="18"/>
      <c r="C94" s="18"/>
      <c r="D94" s="18"/>
      <c r="E94" s="18"/>
      <c r="F94" s="18"/>
      <c r="G94" s="18"/>
      <c r="H94" s="18"/>
      <c r="I94" s="19"/>
      <c r="J94" s="18"/>
      <c r="K94" s="18"/>
      <c r="L94" s="18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8"/>
      <c r="B95" s="18"/>
      <c r="C95" s="18"/>
      <c r="D95" s="18"/>
      <c r="E95" s="18"/>
      <c r="F95" s="18"/>
      <c r="G95" s="18"/>
      <c r="H95" s="18"/>
      <c r="I95" s="19"/>
      <c r="J95" s="18"/>
      <c r="K95" s="18"/>
      <c r="L95" s="18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8"/>
      <c r="B96" s="18"/>
      <c r="C96" s="18"/>
      <c r="D96" s="18"/>
      <c r="E96" s="18"/>
      <c r="F96" s="18"/>
      <c r="G96" s="18"/>
      <c r="H96" s="18"/>
      <c r="I96" s="19"/>
      <c r="J96" s="18"/>
      <c r="K96" s="18"/>
      <c r="L96" s="18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8"/>
      <c r="B97" s="18"/>
      <c r="C97" s="18"/>
      <c r="D97" s="18"/>
      <c r="E97" s="18"/>
      <c r="F97" s="18"/>
      <c r="G97" s="18"/>
      <c r="H97" s="18"/>
      <c r="I97" s="19"/>
      <c r="J97" s="18"/>
      <c r="K97" s="18"/>
      <c r="L97" s="18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8"/>
      <c r="B98" s="18"/>
      <c r="C98" s="18"/>
      <c r="D98" s="18"/>
      <c r="E98" s="18"/>
      <c r="F98" s="18"/>
      <c r="G98" s="18"/>
      <c r="H98" s="18"/>
      <c r="I98" s="19"/>
      <c r="J98" s="18"/>
      <c r="K98" s="18"/>
      <c r="L98" s="18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8"/>
      <c r="B99" s="18"/>
      <c r="C99" s="18"/>
      <c r="D99" s="18"/>
      <c r="E99" s="18"/>
      <c r="F99" s="18"/>
      <c r="G99" s="18"/>
      <c r="H99" s="18"/>
      <c r="I99" s="19"/>
      <c r="J99" s="18"/>
      <c r="K99" s="18"/>
      <c r="L99" s="18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8"/>
      <c r="B100" s="18"/>
      <c r="C100" s="18"/>
      <c r="D100" s="18"/>
      <c r="E100" s="18"/>
      <c r="F100" s="18"/>
      <c r="G100" s="18"/>
      <c r="H100" s="18"/>
      <c r="I100" s="19"/>
      <c r="J100" s="18"/>
      <c r="K100" s="18"/>
      <c r="L100" s="18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8"/>
      <c r="B101" s="18"/>
      <c r="C101" s="18"/>
      <c r="D101" s="18"/>
      <c r="E101" s="18"/>
      <c r="F101" s="18"/>
      <c r="G101" s="18"/>
      <c r="H101" s="18"/>
      <c r="I101" s="19"/>
      <c r="J101" s="18"/>
      <c r="K101" s="18"/>
      <c r="L101" s="18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8"/>
      <c r="B102" s="18"/>
      <c r="C102" s="18"/>
      <c r="D102" s="18"/>
      <c r="E102" s="18"/>
      <c r="F102" s="18"/>
      <c r="G102" s="18"/>
      <c r="H102" s="18"/>
      <c r="I102" s="19"/>
      <c r="J102" s="18"/>
      <c r="K102" s="18"/>
      <c r="L102" s="18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8"/>
      <c r="B103" s="18"/>
      <c r="C103" s="18"/>
      <c r="D103" s="18"/>
      <c r="E103" s="18"/>
      <c r="F103" s="18"/>
      <c r="G103" s="18"/>
      <c r="H103" s="18"/>
      <c r="I103" s="19"/>
      <c r="J103" s="18"/>
      <c r="K103" s="18"/>
      <c r="L103" s="18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8"/>
      <c r="B104" s="18"/>
      <c r="C104" s="18"/>
      <c r="D104" s="18"/>
      <c r="E104" s="18"/>
      <c r="F104" s="18"/>
      <c r="G104" s="18"/>
      <c r="H104" s="18"/>
      <c r="I104" s="19"/>
      <c r="J104" s="18"/>
      <c r="K104" s="18"/>
      <c r="L104" s="18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8"/>
      <c r="B105" s="18"/>
      <c r="C105" s="18"/>
      <c r="D105" s="18"/>
      <c r="E105" s="18"/>
      <c r="F105" s="18"/>
      <c r="G105" s="18"/>
      <c r="H105" s="18"/>
      <c r="I105" s="19"/>
      <c r="J105" s="18"/>
      <c r="K105" s="18"/>
      <c r="L105" s="18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8"/>
      <c r="B106" s="18"/>
      <c r="C106" s="18"/>
      <c r="D106" s="18"/>
      <c r="E106" s="18"/>
      <c r="F106" s="18"/>
      <c r="G106" s="18"/>
      <c r="H106" s="18"/>
      <c r="I106" s="19"/>
      <c r="J106" s="18"/>
      <c r="K106" s="18"/>
      <c r="L106" s="18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8"/>
      <c r="B107" s="18"/>
      <c r="C107" s="18"/>
      <c r="D107" s="18"/>
      <c r="E107" s="18"/>
      <c r="F107" s="18"/>
      <c r="G107" s="18"/>
      <c r="H107" s="18"/>
      <c r="I107" s="19"/>
      <c r="J107" s="18"/>
      <c r="K107" s="18"/>
      <c r="L107" s="18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8"/>
      <c r="B108" s="18"/>
      <c r="C108" s="18"/>
      <c r="D108" s="18"/>
      <c r="E108" s="18"/>
      <c r="F108" s="18"/>
      <c r="G108" s="18"/>
      <c r="H108" s="18"/>
      <c r="I108" s="19"/>
      <c r="J108" s="18"/>
      <c r="K108" s="18"/>
      <c r="L108" s="18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8"/>
      <c r="B109" s="18"/>
      <c r="C109" s="18"/>
      <c r="D109" s="18"/>
      <c r="E109" s="18"/>
      <c r="F109" s="18"/>
      <c r="G109" s="18"/>
      <c r="H109" s="18"/>
      <c r="I109" s="19"/>
      <c r="J109" s="18"/>
      <c r="K109" s="18"/>
      <c r="L109" s="18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8"/>
      <c r="B110" s="18"/>
      <c r="C110" s="18"/>
      <c r="D110" s="18"/>
      <c r="E110" s="18"/>
      <c r="F110" s="18"/>
      <c r="G110" s="18"/>
      <c r="H110" s="18"/>
      <c r="I110" s="19"/>
      <c r="J110" s="18"/>
      <c r="K110" s="18"/>
      <c r="L110" s="18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8"/>
      <c r="B111" s="18"/>
      <c r="C111" s="18"/>
      <c r="D111" s="18"/>
      <c r="E111" s="18"/>
      <c r="F111" s="18"/>
      <c r="G111" s="18"/>
      <c r="H111" s="18"/>
      <c r="I111" s="19"/>
      <c r="J111" s="18"/>
      <c r="K111" s="18"/>
      <c r="L111" s="18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8"/>
      <c r="B112" s="18"/>
      <c r="C112" s="18"/>
      <c r="D112" s="18"/>
      <c r="E112" s="18"/>
      <c r="F112" s="18"/>
      <c r="G112" s="18"/>
      <c r="H112" s="18"/>
      <c r="I112" s="19"/>
      <c r="J112" s="18"/>
      <c r="K112" s="18"/>
      <c r="L112" s="18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8"/>
      <c r="B113" s="18"/>
      <c r="C113" s="18"/>
      <c r="D113" s="18"/>
      <c r="E113" s="18"/>
      <c r="F113" s="18"/>
      <c r="G113" s="18"/>
      <c r="H113" s="18"/>
      <c r="I113" s="19"/>
      <c r="J113" s="18"/>
      <c r="K113" s="18"/>
      <c r="L113" s="18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8"/>
      <c r="B114" s="18"/>
      <c r="C114" s="18"/>
      <c r="D114" s="18"/>
      <c r="E114" s="18"/>
      <c r="F114" s="18"/>
      <c r="G114" s="18"/>
      <c r="H114" s="18"/>
      <c r="I114" s="19"/>
      <c r="J114" s="18"/>
      <c r="K114" s="18"/>
      <c r="L114" s="18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8"/>
      <c r="B115" s="18"/>
      <c r="C115" s="18"/>
      <c r="D115" s="18"/>
      <c r="E115" s="18"/>
      <c r="F115" s="18"/>
      <c r="G115" s="18"/>
      <c r="H115" s="18"/>
      <c r="I115" s="19"/>
      <c r="J115" s="18"/>
      <c r="K115" s="18"/>
      <c r="L115" s="18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8"/>
      <c r="B116" s="18"/>
      <c r="C116" s="18"/>
      <c r="D116" s="18"/>
      <c r="E116" s="18"/>
      <c r="F116" s="18"/>
      <c r="G116" s="18"/>
      <c r="H116" s="18"/>
      <c r="I116" s="19"/>
      <c r="J116" s="18"/>
      <c r="K116" s="18"/>
      <c r="L116" s="18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8"/>
      <c r="B117" s="18"/>
      <c r="C117" s="18"/>
      <c r="D117" s="18"/>
      <c r="E117" s="18"/>
      <c r="F117" s="18"/>
      <c r="G117" s="18"/>
      <c r="H117" s="18"/>
      <c r="I117" s="19"/>
      <c r="J117" s="18"/>
      <c r="K117" s="18"/>
      <c r="L117" s="18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8"/>
      <c r="B118" s="18"/>
      <c r="C118" s="18"/>
      <c r="D118" s="18"/>
      <c r="E118" s="18"/>
      <c r="F118" s="18"/>
      <c r="G118" s="18"/>
      <c r="H118" s="18"/>
      <c r="I118" s="19"/>
      <c r="J118" s="18"/>
      <c r="K118" s="18"/>
      <c r="L118" s="18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8"/>
      <c r="B119" s="18"/>
      <c r="C119" s="18"/>
      <c r="D119" s="18"/>
      <c r="E119" s="18"/>
      <c r="F119" s="18"/>
      <c r="G119" s="18"/>
      <c r="H119" s="18"/>
      <c r="I119" s="19"/>
      <c r="J119" s="18"/>
      <c r="K119" s="18"/>
      <c r="L119" s="18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8"/>
      <c r="B120" s="18"/>
      <c r="C120" s="18"/>
      <c r="D120" s="18"/>
      <c r="E120" s="18"/>
      <c r="F120" s="18"/>
      <c r="G120" s="18"/>
      <c r="H120" s="18"/>
      <c r="I120" s="19"/>
      <c r="J120" s="18"/>
      <c r="K120" s="18"/>
      <c r="L120" s="18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8"/>
      <c r="B121" s="18"/>
      <c r="C121" s="18"/>
      <c r="D121" s="18"/>
      <c r="E121" s="18"/>
      <c r="F121" s="18"/>
      <c r="G121" s="18"/>
      <c r="H121" s="18"/>
      <c r="I121" s="19"/>
      <c r="J121" s="18"/>
      <c r="K121" s="18"/>
      <c r="L121" s="18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8"/>
      <c r="B122" s="18"/>
      <c r="C122" s="18"/>
      <c r="D122" s="18"/>
      <c r="E122" s="18"/>
      <c r="F122" s="18"/>
      <c r="G122" s="18"/>
      <c r="H122" s="18"/>
      <c r="I122" s="19"/>
      <c r="J122" s="18"/>
      <c r="K122" s="18"/>
      <c r="L122" s="18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8"/>
      <c r="B123" s="18"/>
      <c r="C123" s="18"/>
      <c r="D123" s="18"/>
      <c r="E123" s="18"/>
      <c r="F123" s="18"/>
      <c r="G123" s="18"/>
      <c r="H123" s="18"/>
      <c r="I123" s="19"/>
      <c r="J123" s="18"/>
      <c r="K123" s="18"/>
      <c r="L123" s="18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8"/>
      <c r="B124" s="18"/>
      <c r="C124" s="18"/>
      <c r="D124" s="18"/>
      <c r="E124" s="18"/>
      <c r="F124" s="18"/>
      <c r="G124" s="18"/>
      <c r="H124" s="18"/>
      <c r="I124" s="19"/>
      <c r="J124" s="18"/>
      <c r="K124" s="18"/>
      <c r="L124" s="18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8"/>
      <c r="B125" s="18"/>
      <c r="C125" s="18"/>
      <c r="D125" s="18"/>
      <c r="E125" s="18"/>
      <c r="F125" s="18"/>
      <c r="G125" s="18"/>
      <c r="H125" s="18"/>
      <c r="I125" s="19"/>
      <c r="J125" s="18"/>
      <c r="K125" s="18"/>
      <c r="L125" s="18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8"/>
      <c r="B126" s="18"/>
      <c r="C126" s="18"/>
      <c r="D126" s="18"/>
      <c r="E126" s="18"/>
      <c r="F126" s="18"/>
      <c r="G126" s="18"/>
      <c r="H126" s="18"/>
      <c r="I126" s="19"/>
      <c r="J126" s="18"/>
      <c r="K126" s="18"/>
      <c r="L126" s="18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8"/>
      <c r="B127" s="18"/>
      <c r="C127" s="18"/>
      <c r="D127" s="18"/>
      <c r="E127" s="18"/>
      <c r="F127" s="18"/>
      <c r="G127" s="18"/>
      <c r="H127" s="18"/>
      <c r="I127" s="19"/>
      <c r="J127" s="18"/>
      <c r="K127" s="18"/>
      <c r="L127" s="18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8"/>
      <c r="B128" s="18"/>
      <c r="C128" s="18"/>
      <c r="D128" s="18"/>
      <c r="E128" s="18"/>
      <c r="F128" s="18"/>
      <c r="G128" s="18"/>
      <c r="H128" s="18"/>
      <c r="I128" s="19"/>
      <c r="J128" s="18"/>
      <c r="K128" s="18"/>
      <c r="L128" s="18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8"/>
      <c r="B129" s="18"/>
      <c r="C129" s="18"/>
      <c r="D129" s="18"/>
      <c r="E129" s="18"/>
      <c r="F129" s="18"/>
      <c r="G129" s="18"/>
      <c r="H129" s="18"/>
      <c r="I129" s="19"/>
      <c r="J129" s="18"/>
      <c r="K129" s="18"/>
      <c r="L129" s="18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8"/>
      <c r="B130" s="18"/>
      <c r="C130" s="18"/>
      <c r="D130" s="18"/>
      <c r="E130" s="18"/>
      <c r="F130" s="18"/>
      <c r="G130" s="18"/>
      <c r="H130" s="18"/>
      <c r="I130" s="19"/>
      <c r="J130" s="18"/>
      <c r="K130" s="18"/>
      <c r="L130" s="18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8"/>
      <c r="B131" s="18"/>
      <c r="C131" s="18"/>
      <c r="D131" s="18"/>
      <c r="E131" s="18"/>
      <c r="F131" s="18"/>
      <c r="G131" s="18"/>
      <c r="H131" s="18"/>
      <c r="I131" s="19"/>
      <c r="J131" s="18"/>
      <c r="K131" s="18"/>
      <c r="L131" s="18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8"/>
      <c r="B132" s="18"/>
      <c r="C132" s="18"/>
      <c r="D132" s="18"/>
      <c r="E132" s="18"/>
      <c r="F132" s="18"/>
      <c r="G132" s="18"/>
      <c r="H132" s="18"/>
      <c r="I132" s="19"/>
      <c r="J132" s="18"/>
      <c r="K132" s="18"/>
      <c r="L132" s="18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8"/>
      <c r="B133" s="18"/>
      <c r="C133" s="18"/>
      <c r="D133" s="18"/>
      <c r="E133" s="18"/>
      <c r="F133" s="18"/>
      <c r="G133" s="18"/>
      <c r="H133" s="18"/>
      <c r="I133" s="19"/>
      <c r="J133" s="18"/>
      <c r="K133" s="18"/>
      <c r="L133" s="18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8"/>
      <c r="B134" s="18"/>
      <c r="C134" s="18"/>
      <c r="D134" s="18"/>
      <c r="E134" s="18"/>
      <c r="F134" s="18"/>
      <c r="G134" s="18"/>
      <c r="H134" s="18"/>
      <c r="I134" s="19"/>
      <c r="J134" s="18"/>
      <c r="K134" s="18"/>
      <c r="L134" s="18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8"/>
      <c r="B135" s="18"/>
      <c r="C135" s="18"/>
      <c r="D135" s="18"/>
      <c r="E135" s="18"/>
      <c r="F135" s="18"/>
      <c r="G135" s="18"/>
      <c r="H135" s="18"/>
      <c r="I135" s="19"/>
      <c r="J135" s="18"/>
      <c r="K135" s="18"/>
      <c r="L135" s="18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8"/>
      <c r="B136" s="18"/>
      <c r="C136" s="18"/>
      <c r="D136" s="18"/>
      <c r="E136" s="18"/>
      <c r="F136" s="18"/>
      <c r="G136" s="18"/>
      <c r="H136" s="18"/>
      <c r="I136" s="19"/>
      <c r="J136" s="18"/>
      <c r="K136" s="18"/>
      <c r="L136" s="18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8"/>
      <c r="B137" s="18"/>
      <c r="C137" s="18"/>
      <c r="D137" s="18"/>
      <c r="E137" s="18"/>
      <c r="F137" s="18"/>
      <c r="G137" s="18"/>
      <c r="H137" s="18"/>
      <c r="I137" s="19"/>
      <c r="J137" s="18"/>
      <c r="K137" s="18"/>
      <c r="L137" s="18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8"/>
      <c r="B138" s="18"/>
      <c r="C138" s="18"/>
      <c r="D138" s="18"/>
      <c r="E138" s="18"/>
      <c r="F138" s="18"/>
      <c r="G138" s="18"/>
      <c r="H138" s="18"/>
      <c r="I138" s="19"/>
      <c r="J138" s="18"/>
      <c r="K138" s="18"/>
      <c r="L138" s="18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8"/>
      <c r="B139" s="18"/>
      <c r="C139" s="18"/>
      <c r="D139" s="18"/>
      <c r="E139" s="18"/>
      <c r="F139" s="18"/>
      <c r="G139" s="18"/>
      <c r="H139" s="18"/>
      <c r="I139" s="19"/>
      <c r="J139" s="18"/>
      <c r="K139" s="18"/>
      <c r="L139" s="18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8"/>
      <c r="B140" s="18"/>
      <c r="C140" s="18"/>
      <c r="D140" s="18"/>
      <c r="E140" s="18"/>
      <c r="F140" s="18"/>
      <c r="G140" s="18"/>
      <c r="H140" s="18"/>
      <c r="I140" s="19"/>
      <c r="J140" s="18"/>
      <c r="K140" s="18"/>
      <c r="L140" s="18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8"/>
      <c r="B141" s="18"/>
      <c r="C141" s="18"/>
      <c r="D141" s="18"/>
      <c r="E141" s="18"/>
      <c r="F141" s="18"/>
      <c r="G141" s="18"/>
      <c r="H141" s="18"/>
      <c r="I141" s="19"/>
      <c r="J141" s="18"/>
      <c r="K141" s="18"/>
      <c r="L141" s="18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8"/>
      <c r="B142" s="18"/>
      <c r="C142" s="18"/>
      <c r="D142" s="18"/>
      <c r="E142" s="18"/>
      <c r="F142" s="18"/>
      <c r="G142" s="18"/>
      <c r="H142" s="18"/>
      <c r="I142" s="19"/>
      <c r="J142" s="18"/>
      <c r="K142" s="18"/>
      <c r="L142" s="18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8"/>
      <c r="B143" s="18"/>
      <c r="C143" s="18"/>
      <c r="D143" s="18"/>
      <c r="E143" s="18"/>
      <c r="F143" s="18"/>
      <c r="G143" s="18"/>
      <c r="H143" s="18"/>
      <c r="I143" s="19"/>
      <c r="J143" s="18"/>
      <c r="K143" s="18"/>
      <c r="L143" s="18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8"/>
      <c r="B144" s="18"/>
      <c r="C144" s="18"/>
      <c r="D144" s="18"/>
      <c r="E144" s="18"/>
      <c r="F144" s="18"/>
      <c r="G144" s="18"/>
      <c r="H144" s="18"/>
      <c r="I144" s="19"/>
      <c r="J144" s="18"/>
      <c r="K144" s="18"/>
      <c r="L144" s="18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8"/>
      <c r="B145" s="18"/>
      <c r="C145" s="18"/>
      <c r="D145" s="18"/>
      <c r="E145" s="18"/>
      <c r="F145" s="18"/>
      <c r="G145" s="18"/>
      <c r="H145" s="18"/>
      <c r="I145" s="19"/>
      <c r="J145" s="18"/>
      <c r="K145" s="18"/>
      <c r="L145" s="18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8"/>
      <c r="B146" s="18"/>
      <c r="C146" s="18"/>
      <c r="D146" s="18"/>
      <c r="E146" s="18"/>
      <c r="F146" s="18"/>
      <c r="G146" s="18"/>
      <c r="H146" s="18"/>
      <c r="I146" s="19"/>
      <c r="J146" s="18"/>
      <c r="K146" s="18"/>
      <c r="L146" s="18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8"/>
      <c r="B147" s="18"/>
      <c r="C147" s="18"/>
      <c r="D147" s="18"/>
      <c r="E147" s="18"/>
      <c r="F147" s="18"/>
      <c r="G147" s="18"/>
      <c r="H147" s="18"/>
      <c r="I147" s="19"/>
      <c r="J147" s="18"/>
      <c r="K147" s="18"/>
      <c r="L147" s="18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8"/>
      <c r="B148" s="18"/>
      <c r="C148" s="18"/>
      <c r="D148" s="18"/>
      <c r="E148" s="18"/>
      <c r="F148" s="18"/>
      <c r="G148" s="18"/>
      <c r="H148" s="18"/>
      <c r="I148" s="19"/>
      <c r="J148" s="18"/>
      <c r="K148" s="18"/>
      <c r="L148" s="18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8"/>
      <c r="B149" s="18"/>
      <c r="C149" s="18"/>
      <c r="D149" s="18"/>
      <c r="E149" s="18"/>
      <c r="F149" s="18"/>
      <c r="G149" s="18"/>
      <c r="H149" s="18"/>
      <c r="I149" s="19"/>
      <c r="J149" s="18"/>
      <c r="K149" s="18"/>
      <c r="L149" s="18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8"/>
      <c r="B150" s="18"/>
      <c r="C150" s="18"/>
      <c r="D150" s="18"/>
      <c r="E150" s="18"/>
      <c r="F150" s="18"/>
      <c r="G150" s="18"/>
      <c r="H150" s="18"/>
      <c r="I150" s="19"/>
      <c r="J150" s="18"/>
      <c r="K150" s="18"/>
      <c r="L150" s="18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8"/>
      <c r="B151" s="18"/>
      <c r="C151" s="18"/>
      <c r="D151" s="18"/>
      <c r="E151" s="18"/>
      <c r="F151" s="18"/>
      <c r="G151" s="18"/>
      <c r="H151" s="18"/>
      <c r="I151" s="19"/>
      <c r="J151" s="18"/>
      <c r="K151" s="18"/>
      <c r="L151" s="18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8"/>
      <c r="B152" s="18"/>
      <c r="C152" s="18"/>
      <c r="D152" s="18"/>
      <c r="E152" s="18"/>
      <c r="F152" s="18"/>
      <c r="G152" s="18"/>
      <c r="H152" s="18"/>
      <c r="I152" s="19"/>
      <c r="J152" s="18"/>
      <c r="K152" s="18"/>
      <c r="L152" s="18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8"/>
      <c r="B153" s="18"/>
      <c r="C153" s="18"/>
      <c r="D153" s="18"/>
      <c r="E153" s="18"/>
      <c r="F153" s="18"/>
      <c r="G153" s="18"/>
      <c r="H153" s="18"/>
      <c r="I153" s="19"/>
      <c r="J153" s="18"/>
      <c r="K153" s="18"/>
      <c r="L153" s="18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8"/>
      <c r="B154" s="18"/>
      <c r="C154" s="18"/>
      <c r="D154" s="18"/>
      <c r="E154" s="18"/>
      <c r="F154" s="18"/>
      <c r="G154" s="18"/>
      <c r="H154" s="18"/>
      <c r="I154" s="19"/>
      <c r="J154" s="18"/>
      <c r="K154" s="18"/>
      <c r="L154" s="18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8"/>
      <c r="B155" s="18"/>
      <c r="C155" s="18"/>
      <c r="D155" s="18"/>
      <c r="E155" s="18"/>
      <c r="F155" s="18"/>
      <c r="G155" s="18"/>
      <c r="H155" s="18"/>
      <c r="I155" s="19"/>
      <c r="J155" s="18"/>
      <c r="K155" s="18"/>
      <c r="L155" s="18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8"/>
      <c r="B156" s="18"/>
      <c r="C156" s="18"/>
      <c r="D156" s="18"/>
      <c r="E156" s="18"/>
      <c r="F156" s="18"/>
      <c r="G156" s="18"/>
      <c r="H156" s="18"/>
      <c r="I156" s="19"/>
      <c r="J156" s="18"/>
      <c r="K156" s="18"/>
      <c r="L156" s="18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8"/>
      <c r="B157" s="18"/>
      <c r="C157" s="18"/>
      <c r="D157" s="18"/>
      <c r="E157" s="18"/>
      <c r="F157" s="18"/>
      <c r="G157" s="18"/>
      <c r="H157" s="18"/>
      <c r="I157" s="19"/>
      <c r="J157" s="18"/>
      <c r="K157" s="18"/>
      <c r="L157" s="18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8"/>
      <c r="B158" s="18"/>
      <c r="C158" s="18"/>
      <c r="D158" s="18"/>
      <c r="E158" s="18"/>
      <c r="F158" s="18"/>
      <c r="G158" s="18"/>
      <c r="H158" s="18"/>
      <c r="I158" s="19"/>
      <c r="J158" s="18"/>
      <c r="K158" s="18"/>
      <c r="L158" s="18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8"/>
      <c r="B159" s="18"/>
      <c r="C159" s="18"/>
      <c r="D159" s="18"/>
      <c r="E159" s="18"/>
      <c r="F159" s="18"/>
      <c r="G159" s="18"/>
      <c r="H159" s="18"/>
      <c r="I159" s="19"/>
      <c r="J159" s="18"/>
      <c r="K159" s="18"/>
      <c r="L159" s="18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8"/>
      <c r="B160" s="18"/>
      <c r="C160" s="18"/>
      <c r="D160" s="18"/>
      <c r="E160" s="18"/>
      <c r="F160" s="18"/>
      <c r="G160" s="18"/>
      <c r="H160" s="18"/>
      <c r="I160" s="19"/>
      <c r="J160" s="18"/>
      <c r="K160" s="18"/>
      <c r="L160" s="18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8"/>
      <c r="B161" s="18"/>
      <c r="C161" s="18"/>
      <c r="D161" s="18"/>
      <c r="E161" s="18"/>
      <c r="F161" s="18"/>
      <c r="G161" s="18"/>
      <c r="H161" s="18"/>
      <c r="I161" s="19"/>
      <c r="J161" s="18"/>
      <c r="K161" s="18"/>
      <c r="L161" s="18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3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3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3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3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3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3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3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3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3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3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3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3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3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3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3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3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3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3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3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3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3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3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3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3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3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3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3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3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3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3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3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3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3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3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3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3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3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3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3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3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3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3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3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3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3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3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3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3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3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3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3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3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3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3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3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3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3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3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3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3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3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3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3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3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3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3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3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3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3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3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3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3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3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3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3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3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3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3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3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3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3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3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3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3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3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3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3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3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3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3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3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3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3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3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3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3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3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3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3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3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3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3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3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3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3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3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3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3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3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3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3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3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3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3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3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3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3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3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3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3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3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3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3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3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3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3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3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3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3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3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3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3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3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3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3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3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3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3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3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3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3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3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3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3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3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3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3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3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3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3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3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3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3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3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3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3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3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3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3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3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3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3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3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3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3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3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3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3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3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3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3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3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3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3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3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3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3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3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3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3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3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3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3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3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3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3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3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3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3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3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3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3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3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3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3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3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3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3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3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3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3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3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3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3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3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3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3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3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3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3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3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3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3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3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3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3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3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3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3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3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3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3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3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3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3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3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3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3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3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3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3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3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3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3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3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3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3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3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3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3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3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3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3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3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3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3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3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3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3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3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3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3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3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3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3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3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3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3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3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3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3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3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3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3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3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3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3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3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3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3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3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3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3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3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3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3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3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3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3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3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3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3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3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3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3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3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3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3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3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3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3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3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3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3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3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3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3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3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3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3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3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3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3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3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3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3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3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3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3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3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3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3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3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3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3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3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3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3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3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3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3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3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3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3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3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3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3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3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3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3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3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3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3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3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3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3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3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3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3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3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3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3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3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3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3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3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3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3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3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3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3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3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3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3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3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3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3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3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3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3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3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3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3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3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3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3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3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3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3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3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3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3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3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3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3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3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3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3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3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3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3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3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3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3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3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3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3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3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3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3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3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3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3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3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3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3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3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3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3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3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3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3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3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3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3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3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3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3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3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3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3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3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3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3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3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3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3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3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3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3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3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3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3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3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3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3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3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3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3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3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3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3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3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3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3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3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3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3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3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3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3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3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3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3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3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3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3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3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3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3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3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3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3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3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3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3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3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3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3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3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3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3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3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3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3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3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3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3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3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3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3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3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3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3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3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3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3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3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3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3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3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3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3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3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3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3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3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3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3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3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3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3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3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3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3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3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3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3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3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3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3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3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3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3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3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3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3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3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3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3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3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3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3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3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3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3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3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3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3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3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3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3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3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3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3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3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3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3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3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3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3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3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3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3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3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3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3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3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3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3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3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3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3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3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3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3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3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3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3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3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3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3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3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3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3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3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3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3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3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3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3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3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3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3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3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3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3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3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3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3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3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3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3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3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3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3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3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3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3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3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3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3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3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3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3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3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3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3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3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3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3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3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3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3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3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3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3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3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3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3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3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3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3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3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3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3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3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3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3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3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3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3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3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3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3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3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3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3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3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3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3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3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3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3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3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3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3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3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3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3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3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3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3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3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3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3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3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3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3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3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3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3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3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3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3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3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3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3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3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3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3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3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3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3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3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3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3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3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3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3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3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3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3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3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3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3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3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3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3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3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3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3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3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3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3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3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3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3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3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3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3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3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3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3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3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3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3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3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3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3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3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3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3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3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3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3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3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3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3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3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3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3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3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3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3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3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3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3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3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3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3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3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3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3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3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3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3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3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3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3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3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3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3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3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3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3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3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3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3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3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3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3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3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3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3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3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3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3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3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3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3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3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3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3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3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3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3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3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3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3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3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3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3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3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3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3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3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3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3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3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3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3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3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3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3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3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3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3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3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3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3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3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3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3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3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3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3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3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3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3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3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3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3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3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3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3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3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3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3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3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3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3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3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3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3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3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3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3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3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3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3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3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3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3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3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3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3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3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3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3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3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3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3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3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3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3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3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3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3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3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3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3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3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3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3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3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3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3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3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3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3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3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3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3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3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3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3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1"/>
      <c r="H999" s="1"/>
      <c r="I999" s="3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3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 horizontalCentered="1" verticalCentered="1"/>
  <pageMargins left="0.78740157480314965" right="0.59055118110236227" top="0.78740157480314965" bottom="0.78740157480314965" header="0" footer="0"/>
  <pageSetup orientation="portrait"/>
  <headerFooter>
    <oddHeader>&amp;C</oddHeader>
    <oddFooter>&amp;C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37.85546875" customWidth="1"/>
    <col min="3" max="3" width="11.7109375" customWidth="1"/>
    <col min="4" max="4" width="3.7109375" customWidth="1"/>
    <col min="5" max="7" width="12.7109375" customWidth="1"/>
    <col min="8" max="8" width="11.7109375" customWidth="1"/>
    <col min="9" max="9" width="10.7109375" customWidth="1"/>
    <col min="10" max="14" width="11.42578125" customWidth="1"/>
    <col min="15" max="26" width="10.5703125" customWidth="1"/>
  </cols>
  <sheetData>
    <row r="1" spans="1:26" ht="12.75" customHeight="1" x14ac:dyDescent="0.2">
      <c r="A1" s="18"/>
      <c r="B1" s="16" t="str">
        <f>+'14. LABORALES - INTS'!B1</f>
        <v>INDUSTRIAS EL MEJOR ESTILO S.A.</v>
      </c>
      <c r="C1" s="18"/>
      <c r="D1" s="19"/>
      <c r="E1" s="18"/>
      <c r="F1" s="18"/>
      <c r="G1" s="18"/>
      <c r="H1" s="18"/>
      <c r="I1" s="18"/>
      <c r="J1" s="18"/>
      <c r="K1" s="18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8"/>
      <c r="B2" s="16" t="str">
        <f>+'14. LABORALES - INTS'!B2</f>
        <v>NIT 860.378.961 - 5</v>
      </c>
      <c r="C2" s="18"/>
      <c r="D2" s="19"/>
      <c r="E2" s="18"/>
      <c r="F2" s="18"/>
      <c r="G2" s="18"/>
      <c r="H2" s="18"/>
      <c r="I2" s="18"/>
      <c r="J2" s="18"/>
      <c r="K2" s="1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8"/>
      <c r="B3" s="16" t="str">
        <f>+'14. LABORALES - INTS'!B3</f>
        <v>DECLARACION DE RENTA AÑO GRAVABLE 2021</v>
      </c>
      <c r="C3" s="18"/>
      <c r="D3" s="19"/>
      <c r="E3" s="18"/>
      <c r="F3" s="18"/>
      <c r="G3" s="17" t="s">
        <v>567</v>
      </c>
      <c r="H3" s="18"/>
      <c r="I3" s="18"/>
      <c r="J3" s="18"/>
      <c r="K3" s="18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8"/>
      <c r="B4" s="16" t="s">
        <v>568</v>
      </c>
      <c r="C4" s="18"/>
      <c r="D4" s="19"/>
      <c r="E4" s="18"/>
      <c r="F4" s="18"/>
      <c r="G4" s="18"/>
      <c r="H4" s="18"/>
      <c r="I4" s="18"/>
      <c r="J4" s="18"/>
      <c r="K4" s="18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8"/>
      <c r="B5" s="18"/>
      <c r="C5" s="18"/>
      <c r="D5" s="19"/>
      <c r="E5" s="18"/>
      <c r="F5" s="18"/>
      <c r="G5" s="18"/>
      <c r="H5" s="18"/>
      <c r="I5" s="18"/>
      <c r="J5" s="18"/>
      <c r="K5" s="18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8"/>
      <c r="B6" s="297"/>
      <c r="C6" s="299" t="s">
        <v>207</v>
      </c>
      <c r="D6" s="480"/>
      <c r="E6" s="437" t="s">
        <v>530</v>
      </c>
      <c r="F6" s="300" t="s">
        <v>529</v>
      </c>
      <c r="G6" s="302" t="s">
        <v>529</v>
      </c>
      <c r="H6" s="302" t="s">
        <v>285</v>
      </c>
      <c r="I6" s="18"/>
      <c r="J6" s="18"/>
      <c r="K6" s="18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8"/>
      <c r="B7" s="303" t="s">
        <v>532</v>
      </c>
      <c r="C7" s="242" t="s">
        <v>528</v>
      </c>
      <c r="D7" s="481"/>
      <c r="E7" s="440" t="s">
        <v>535</v>
      </c>
      <c r="F7" s="273" t="s">
        <v>569</v>
      </c>
      <c r="G7" s="482" t="s">
        <v>570</v>
      </c>
      <c r="H7" s="482" t="s">
        <v>571</v>
      </c>
      <c r="I7" s="18"/>
      <c r="J7" s="18"/>
      <c r="K7" s="18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8"/>
      <c r="B8" s="308"/>
      <c r="C8" s="24"/>
      <c r="D8" s="483"/>
      <c r="E8" s="442"/>
      <c r="F8" s="442"/>
      <c r="G8" s="484"/>
      <c r="H8" s="484"/>
      <c r="I8" s="18"/>
      <c r="J8" s="18"/>
      <c r="K8" s="18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8"/>
      <c r="B9" s="446" t="s">
        <v>572</v>
      </c>
      <c r="C9" s="27"/>
      <c r="D9" s="485"/>
      <c r="E9" s="215"/>
      <c r="F9" s="215"/>
      <c r="G9" s="486"/>
      <c r="H9" s="486"/>
      <c r="I9" s="18"/>
      <c r="J9" s="18"/>
      <c r="K9" s="18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8"/>
      <c r="B10" s="308"/>
      <c r="C10" s="212"/>
      <c r="D10" s="485"/>
      <c r="E10" s="212"/>
      <c r="F10" s="212"/>
      <c r="G10" s="313"/>
      <c r="H10" s="313"/>
      <c r="I10" s="18"/>
      <c r="J10" s="18"/>
      <c r="K10" s="18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8"/>
      <c r="B11" s="308" t="s">
        <v>573</v>
      </c>
      <c r="C11" s="212">
        <v>23170000</v>
      </c>
      <c r="D11" s="485"/>
      <c r="E11" s="212"/>
      <c r="F11" s="212"/>
      <c r="G11" s="313">
        <f>+C11</f>
        <v>23170000</v>
      </c>
      <c r="H11" s="313"/>
      <c r="I11" s="18"/>
      <c r="J11" s="18"/>
      <c r="K11" s="1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8"/>
      <c r="B12" s="308" t="s">
        <v>574</v>
      </c>
      <c r="C12" s="218">
        <v>14780000</v>
      </c>
      <c r="D12" s="485"/>
      <c r="E12" s="218">
        <f>+C12</f>
        <v>14780000</v>
      </c>
      <c r="F12" s="218"/>
      <c r="G12" s="314"/>
      <c r="H12" s="314"/>
      <c r="I12" s="18"/>
      <c r="J12" s="18"/>
      <c r="K12" s="18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8"/>
      <c r="B13" s="308"/>
      <c r="C13" s="212"/>
      <c r="D13" s="485"/>
      <c r="E13" s="212"/>
      <c r="F13" s="212"/>
      <c r="G13" s="313"/>
      <c r="H13" s="313"/>
      <c r="I13" s="18"/>
      <c r="J13" s="18"/>
      <c r="K13" s="18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8"/>
      <c r="B14" s="308" t="s">
        <v>575</v>
      </c>
      <c r="C14" s="233">
        <f>SUM(C10:C13)</f>
        <v>37950000</v>
      </c>
      <c r="D14" s="485"/>
      <c r="E14" s="233">
        <f t="shared" ref="E14:H14" si="0">SUM(E10:E13)</f>
        <v>14780000</v>
      </c>
      <c r="F14" s="233">
        <f t="shared" si="0"/>
        <v>0</v>
      </c>
      <c r="G14" s="316">
        <f t="shared" si="0"/>
        <v>23170000</v>
      </c>
      <c r="H14" s="316">
        <f t="shared" si="0"/>
        <v>0</v>
      </c>
      <c r="I14" s="18"/>
      <c r="J14" s="18"/>
      <c r="K14" s="18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8"/>
      <c r="B15" s="308"/>
      <c r="C15" s="27"/>
      <c r="D15" s="485"/>
      <c r="E15" s="215"/>
      <c r="F15" s="215"/>
      <c r="G15" s="486"/>
      <c r="H15" s="486"/>
      <c r="I15" s="18"/>
      <c r="J15" s="18"/>
      <c r="K15" s="18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8"/>
      <c r="B16" s="446" t="s">
        <v>576</v>
      </c>
      <c r="C16" s="27"/>
      <c r="D16" s="485"/>
      <c r="E16" s="215"/>
      <c r="F16" s="215"/>
      <c r="G16" s="486"/>
      <c r="H16" s="486"/>
      <c r="I16" s="18"/>
      <c r="J16" s="18"/>
      <c r="K16" s="18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8"/>
      <c r="B17" s="308"/>
      <c r="C17" s="27"/>
      <c r="D17" s="485"/>
      <c r="E17" s="215"/>
      <c r="F17" s="215"/>
      <c r="G17" s="486"/>
      <c r="H17" s="486"/>
      <c r="I17" s="18"/>
      <c r="J17" s="18"/>
      <c r="K17" s="18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8"/>
      <c r="B18" s="487" t="s">
        <v>577</v>
      </c>
      <c r="C18" s="212">
        <v>10370000</v>
      </c>
      <c r="D18" s="488" t="s">
        <v>406</v>
      </c>
      <c r="E18" s="353"/>
      <c r="F18" s="353">
        <f>+C18</f>
        <v>10370000</v>
      </c>
      <c r="G18" s="313"/>
      <c r="H18" s="313"/>
      <c r="I18" s="18"/>
      <c r="J18" s="18"/>
      <c r="K18" s="18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8"/>
      <c r="B19" s="308" t="s">
        <v>578</v>
      </c>
      <c r="C19" s="212">
        <v>30088000</v>
      </c>
      <c r="D19" s="488" t="s">
        <v>406</v>
      </c>
      <c r="E19" s="353"/>
      <c r="F19" s="353">
        <f>C19</f>
        <v>30088000</v>
      </c>
      <c r="G19" s="313"/>
      <c r="H19" s="313"/>
      <c r="I19" s="18"/>
      <c r="J19" s="18"/>
      <c r="K19" s="18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8"/>
      <c r="B20" s="308" t="s">
        <v>579</v>
      </c>
      <c r="C20" s="218">
        <v>16350000</v>
      </c>
      <c r="D20" s="489" t="s">
        <v>410</v>
      </c>
      <c r="E20" s="218">
        <f>C20</f>
        <v>16350000</v>
      </c>
      <c r="F20" s="218"/>
      <c r="G20" s="314"/>
      <c r="H20" s="314">
        <v>1173000</v>
      </c>
      <c r="I20" s="18"/>
      <c r="J20" s="18"/>
      <c r="K20" s="18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8"/>
      <c r="B21" s="308"/>
      <c r="C21" s="212"/>
      <c r="D21" s="490"/>
      <c r="E21" s="353"/>
      <c r="F21" s="353"/>
      <c r="G21" s="313"/>
      <c r="H21" s="313"/>
      <c r="I21" s="18"/>
      <c r="J21" s="18"/>
      <c r="K21" s="18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8"/>
      <c r="B22" s="310" t="s">
        <v>580</v>
      </c>
      <c r="C22" s="233">
        <f>SUM(C18:C21)</f>
        <v>56808000</v>
      </c>
      <c r="D22" s="490"/>
      <c r="E22" s="233">
        <f t="shared" ref="E22:H22" si="1">SUM(E18:E21)</f>
        <v>16350000</v>
      </c>
      <c r="F22" s="233">
        <f t="shared" si="1"/>
        <v>40458000</v>
      </c>
      <c r="G22" s="316">
        <f t="shared" si="1"/>
        <v>0</v>
      </c>
      <c r="H22" s="316">
        <f t="shared" si="1"/>
        <v>1173000</v>
      </c>
      <c r="I22" s="18"/>
      <c r="J22" s="18"/>
      <c r="K22" s="18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8"/>
      <c r="B23" s="317"/>
      <c r="C23" s="319"/>
      <c r="D23" s="491"/>
      <c r="E23" s="453"/>
      <c r="F23" s="453"/>
      <c r="G23" s="492"/>
      <c r="H23" s="492"/>
      <c r="I23" s="18"/>
      <c r="J23" s="18"/>
      <c r="K23" s="18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8"/>
      <c r="B24" s="308"/>
      <c r="C24" s="18"/>
      <c r="D24" s="19"/>
      <c r="E24" s="18"/>
      <c r="F24" s="18"/>
      <c r="G24" s="18"/>
      <c r="H24" s="396"/>
      <c r="I24" s="18"/>
      <c r="J24" s="18"/>
      <c r="K24" s="18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8"/>
      <c r="B25" s="308" t="s">
        <v>581</v>
      </c>
      <c r="C25" s="18"/>
      <c r="D25" s="19"/>
      <c r="E25" s="18"/>
      <c r="F25" s="18"/>
      <c r="G25" s="18"/>
      <c r="H25" s="396"/>
      <c r="I25" s="18"/>
      <c r="J25" s="18"/>
      <c r="K25" s="18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8"/>
      <c r="B26" s="308"/>
      <c r="C26" s="18"/>
      <c r="D26" s="19"/>
      <c r="E26" s="18"/>
      <c r="F26" s="18"/>
      <c r="G26" s="18"/>
      <c r="H26" s="396"/>
      <c r="I26" s="18"/>
      <c r="J26" s="18"/>
      <c r="K26" s="18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8"/>
      <c r="B27" s="308" t="s">
        <v>582</v>
      </c>
      <c r="C27" s="18"/>
      <c r="D27" s="19"/>
      <c r="E27" s="18"/>
      <c r="F27" s="18"/>
      <c r="G27" s="18"/>
      <c r="H27" s="396"/>
      <c r="I27" s="18"/>
      <c r="J27" s="18"/>
      <c r="K27" s="18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8"/>
      <c r="B28" s="308" t="s">
        <v>583</v>
      </c>
      <c r="C28" s="18"/>
      <c r="D28" s="19"/>
      <c r="E28" s="18"/>
      <c r="F28" s="18"/>
      <c r="G28" s="18"/>
      <c r="H28" s="396"/>
      <c r="I28" s="18"/>
      <c r="J28" s="18"/>
      <c r="K28" s="18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8"/>
      <c r="B29" s="317"/>
      <c r="C29" s="318"/>
      <c r="D29" s="420"/>
      <c r="E29" s="318"/>
      <c r="F29" s="318"/>
      <c r="G29" s="318"/>
      <c r="H29" s="398"/>
      <c r="I29" s="18"/>
      <c r="J29" s="18"/>
      <c r="K29" s="18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8"/>
      <c r="B30" s="18"/>
      <c r="C30" s="18"/>
      <c r="D30" s="19"/>
      <c r="E30" s="18"/>
      <c r="F30" s="18"/>
      <c r="G30" s="18"/>
      <c r="H30" s="18"/>
      <c r="I30" s="18"/>
      <c r="J30" s="18"/>
      <c r="K30" s="18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8"/>
      <c r="B31" s="18"/>
      <c r="C31" s="18"/>
      <c r="D31" s="19"/>
      <c r="E31" s="18"/>
      <c r="F31" s="18"/>
      <c r="G31" s="18"/>
      <c r="H31" s="18"/>
      <c r="I31" s="18"/>
      <c r="J31" s="18"/>
      <c r="K31" s="18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8"/>
      <c r="B32" s="18"/>
      <c r="C32" s="18"/>
      <c r="D32" s="19"/>
      <c r="E32" s="18"/>
      <c r="F32" s="18"/>
      <c r="G32" s="18"/>
      <c r="H32" s="18"/>
      <c r="I32" s="18"/>
      <c r="J32" s="18"/>
      <c r="K32" s="18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8"/>
      <c r="B33" s="16" t="str">
        <f t="shared" ref="B33:B35" si="2">+B1</f>
        <v>INDUSTRIAS EL MEJOR ESTILO S.A.</v>
      </c>
      <c r="C33" s="18"/>
      <c r="D33" s="19"/>
      <c r="E33" s="18"/>
      <c r="F33" s="18"/>
      <c r="G33" s="18"/>
      <c r="H33" s="18"/>
      <c r="I33" s="18"/>
      <c r="J33" s="18"/>
      <c r="K33" s="18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8"/>
      <c r="B34" s="16" t="str">
        <f t="shared" si="2"/>
        <v>NIT 860.378.961 - 5</v>
      </c>
      <c r="C34" s="18"/>
      <c r="D34" s="19"/>
      <c r="E34" s="18"/>
      <c r="F34" s="18"/>
      <c r="G34" s="18"/>
      <c r="H34" s="18"/>
      <c r="I34" s="18"/>
      <c r="J34" s="18"/>
      <c r="K34" s="18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8"/>
      <c r="B35" s="16" t="str">
        <f t="shared" si="2"/>
        <v>DECLARACION DE RENTA AÑO GRAVABLE 2021</v>
      </c>
      <c r="C35" s="18"/>
      <c r="D35" s="19"/>
      <c r="E35" s="18"/>
      <c r="F35" s="18"/>
      <c r="G35" s="17" t="s">
        <v>584</v>
      </c>
      <c r="H35" s="18"/>
      <c r="I35" s="18"/>
      <c r="J35" s="18"/>
      <c r="K35" s="18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8"/>
      <c r="B36" s="16" t="s">
        <v>25</v>
      </c>
      <c r="C36" s="18"/>
      <c r="D36" s="19"/>
      <c r="E36" s="18"/>
      <c r="F36" s="18"/>
      <c r="G36" s="18"/>
      <c r="H36" s="18"/>
      <c r="I36" s="18"/>
      <c r="J36" s="18"/>
      <c r="K36" s="18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8"/>
      <c r="B37" s="18"/>
      <c r="C37" s="18"/>
      <c r="D37" s="18"/>
      <c r="E37" s="18"/>
      <c r="F37" s="18"/>
      <c r="G37" s="19"/>
      <c r="H37" s="18"/>
      <c r="I37" s="18"/>
      <c r="J37" s="18"/>
      <c r="K37" s="18"/>
      <c r="L37" s="18"/>
      <c r="M37" s="18"/>
      <c r="N37" s="18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8"/>
      <c r="B38" s="297"/>
      <c r="C38" s="455"/>
      <c r="D38" s="298"/>
      <c r="E38" s="298"/>
      <c r="F38" s="299"/>
      <c r="G38" s="437"/>
      <c r="H38" s="456" t="s">
        <v>530</v>
      </c>
      <c r="I38" s="18"/>
      <c r="J38" s="18"/>
      <c r="K38" s="18"/>
      <c r="L38" s="18"/>
      <c r="M38" s="18"/>
      <c r="N38" s="18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8"/>
      <c r="B39" s="303" t="s">
        <v>532</v>
      </c>
      <c r="C39" s="583" t="s">
        <v>585</v>
      </c>
      <c r="D39" s="584"/>
      <c r="E39" s="585"/>
      <c r="F39" s="242" t="s">
        <v>207</v>
      </c>
      <c r="G39" s="440" t="s">
        <v>535</v>
      </c>
      <c r="H39" s="458" t="s">
        <v>535</v>
      </c>
      <c r="I39" s="18"/>
      <c r="J39" s="18"/>
      <c r="K39" s="18"/>
      <c r="L39" s="18"/>
      <c r="M39" s="18"/>
      <c r="N39" s="18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8"/>
      <c r="B40" s="459"/>
      <c r="C40" s="192"/>
      <c r="D40" s="293"/>
      <c r="E40" s="294"/>
      <c r="F40" s="276"/>
      <c r="G40" s="25"/>
      <c r="H40" s="384"/>
      <c r="I40" s="18"/>
      <c r="J40" s="18"/>
      <c r="K40" s="18"/>
      <c r="L40" s="18"/>
      <c r="M40" s="18"/>
      <c r="N40" s="18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8"/>
      <c r="B41" s="404" t="s">
        <v>586</v>
      </c>
      <c r="C41" s="210"/>
      <c r="D41" s="18"/>
      <c r="E41" s="277"/>
      <c r="F41" s="222">
        <f>+'2. RENTA FISCAL'!I39-'2. RENTA FISCAL'!I41</f>
        <v>3937608000</v>
      </c>
      <c r="G41" s="222"/>
      <c r="H41" s="460"/>
      <c r="I41" s="35"/>
      <c r="J41" s="18"/>
      <c r="K41" s="18"/>
      <c r="L41" s="18"/>
      <c r="M41" s="18"/>
      <c r="N41" s="18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8"/>
      <c r="B42" s="404" t="s">
        <v>198</v>
      </c>
      <c r="C42" s="210"/>
      <c r="D42" s="18"/>
      <c r="E42" s="277"/>
      <c r="F42" s="222">
        <f>+'2. RENTA FISCAL'!I137</f>
        <v>334297000</v>
      </c>
      <c r="G42" s="222"/>
      <c r="H42" s="460"/>
      <c r="I42" s="35"/>
      <c r="J42" s="18"/>
      <c r="K42" s="18"/>
      <c r="L42" s="18"/>
      <c r="M42" s="18"/>
      <c r="N42" s="18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8"/>
      <c r="B43" s="404"/>
      <c r="C43" s="210"/>
      <c r="D43" s="18"/>
      <c r="E43" s="277"/>
      <c r="F43" s="225">
        <f>SUM(F41:F42)</f>
        <v>4271905000</v>
      </c>
      <c r="G43" s="222"/>
      <c r="H43" s="460"/>
      <c r="I43" s="35"/>
      <c r="J43" s="18"/>
      <c r="K43" s="18"/>
      <c r="L43" s="18"/>
      <c r="M43" s="18"/>
      <c r="N43" s="18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8"/>
      <c r="B44" s="404" t="s">
        <v>587</v>
      </c>
      <c r="C44" s="210"/>
      <c r="D44" s="18"/>
      <c r="E44" s="277"/>
      <c r="F44" s="462">
        <f>+F43*1%</f>
        <v>42719050</v>
      </c>
      <c r="G44" s="222"/>
      <c r="H44" s="460"/>
      <c r="I44" s="35"/>
      <c r="J44" s="35"/>
      <c r="K44" s="35"/>
      <c r="L44" s="35"/>
      <c r="M44" s="35"/>
      <c r="N44" s="18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8"/>
      <c r="B45" s="404" t="s">
        <v>588</v>
      </c>
      <c r="C45" s="210"/>
      <c r="D45" s="18"/>
      <c r="E45" s="277"/>
      <c r="F45" s="222"/>
      <c r="G45" s="222"/>
      <c r="H45" s="460"/>
      <c r="I45" s="35"/>
      <c r="J45" s="35"/>
      <c r="K45" s="35"/>
      <c r="L45" s="35"/>
      <c r="M45" s="35"/>
      <c r="N45" s="18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8"/>
      <c r="B46" s="404"/>
      <c r="C46" s="210"/>
      <c r="D46" s="18"/>
      <c r="E46" s="277"/>
      <c r="F46" s="222"/>
      <c r="G46" s="222"/>
      <c r="H46" s="460"/>
      <c r="I46" s="35"/>
      <c r="J46" s="35"/>
      <c r="K46" s="35"/>
      <c r="L46" s="35"/>
      <c r="M46" s="35"/>
      <c r="N46" s="18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8"/>
      <c r="B47" s="406" t="s">
        <v>589</v>
      </c>
      <c r="C47" s="279"/>
      <c r="D47" s="32"/>
      <c r="E47" s="493"/>
      <c r="F47" s="222"/>
      <c r="G47" s="222"/>
      <c r="H47" s="460"/>
      <c r="I47" s="35"/>
      <c r="J47" s="35"/>
      <c r="K47" s="35"/>
      <c r="L47" s="35"/>
      <c r="M47" s="18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8"/>
      <c r="B48" s="404"/>
      <c r="C48" s="210"/>
      <c r="D48" s="18"/>
      <c r="E48" s="493"/>
      <c r="F48" s="222"/>
      <c r="G48" s="222"/>
      <c r="H48" s="460"/>
      <c r="I48" s="35"/>
      <c r="J48" s="35"/>
      <c r="K48" s="35"/>
      <c r="L48" s="35"/>
      <c r="M48" s="18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8"/>
      <c r="B49" s="404" t="s">
        <v>590</v>
      </c>
      <c r="C49" s="210" t="s">
        <v>149</v>
      </c>
      <c r="D49" s="18"/>
      <c r="E49" s="493"/>
      <c r="F49" s="222">
        <v>9486000</v>
      </c>
      <c r="G49" s="222">
        <f t="shared" ref="G49:G51" si="3">IF(+F42-G47-G48&lt;F49,F42-G47-G48,F49)</f>
        <v>9486000</v>
      </c>
      <c r="H49" s="460">
        <f t="shared" ref="H49:H52" si="4">+F49-G49</f>
        <v>0</v>
      </c>
      <c r="I49" s="35"/>
      <c r="J49" s="35"/>
      <c r="K49" s="35"/>
      <c r="L49" s="35"/>
      <c r="M49" s="18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8"/>
      <c r="B50" s="404" t="s">
        <v>591</v>
      </c>
      <c r="C50" s="210" t="s">
        <v>162</v>
      </c>
      <c r="D50" s="18"/>
      <c r="E50" s="493"/>
      <c r="F50" s="222">
        <v>20153000</v>
      </c>
      <c r="G50" s="222">
        <f t="shared" si="3"/>
        <v>20153000</v>
      </c>
      <c r="H50" s="460">
        <f t="shared" si="4"/>
        <v>0</v>
      </c>
      <c r="I50" s="35"/>
      <c r="J50" s="35"/>
      <c r="K50" s="35"/>
      <c r="L50" s="35"/>
      <c r="M50" s="18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8"/>
      <c r="B51" s="404" t="s">
        <v>592</v>
      </c>
      <c r="C51" s="465" t="s">
        <v>593</v>
      </c>
      <c r="D51" s="35"/>
      <c r="E51" s="493"/>
      <c r="F51" s="222">
        <v>11204000</v>
      </c>
      <c r="G51" s="222">
        <f t="shared" si="3"/>
        <v>11204000</v>
      </c>
      <c r="H51" s="460">
        <f t="shared" si="4"/>
        <v>0</v>
      </c>
      <c r="I51" s="35"/>
      <c r="J51" s="35"/>
      <c r="K51" s="18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8"/>
      <c r="B52" s="404" t="s">
        <v>594</v>
      </c>
      <c r="C52" s="465" t="s">
        <v>595</v>
      </c>
      <c r="D52" s="35"/>
      <c r="E52" s="493"/>
      <c r="F52" s="50">
        <v>23120000</v>
      </c>
      <c r="G52" s="50">
        <f>IF(+F44-G49-G50-G51&lt;F52,F44-G49-G50-G51,F52)</f>
        <v>1876050</v>
      </c>
      <c r="H52" s="494">
        <f t="shared" si="4"/>
        <v>21243950</v>
      </c>
      <c r="I52" s="35"/>
      <c r="J52" s="35"/>
      <c r="K52" s="18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8"/>
      <c r="B53" s="404"/>
      <c r="C53" s="465"/>
      <c r="D53" s="35"/>
      <c r="E53" s="493"/>
      <c r="F53" s="222"/>
      <c r="G53" s="222"/>
      <c r="H53" s="460"/>
      <c r="I53" s="35"/>
      <c r="J53" s="35"/>
      <c r="K53" s="18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8"/>
      <c r="B54" s="461" t="s">
        <v>596</v>
      </c>
      <c r="C54" s="469"/>
      <c r="D54" s="47"/>
      <c r="E54" s="495"/>
      <c r="F54" s="471">
        <f t="shared" ref="F54:H54" si="5">SUM(F49:F53)</f>
        <v>63963000</v>
      </c>
      <c r="G54" s="471">
        <f t="shared" si="5"/>
        <v>42719050</v>
      </c>
      <c r="H54" s="472">
        <f t="shared" si="5"/>
        <v>21243950</v>
      </c>
      <c r="I54" s="35"/>
      <c r="J54" s="35"/>
      <c r="K54" s="18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8"/>
      <c r="B55" s="317"/>
      <c r="C55" s="474"/>
      <c r="D55" s="478"/>
      <c r="E55" s="478"/>
      <c r="F55" s="496"/>
      <c r="G55" s="478"/>
      <c r="H55" s="479"/>
      <c r="I55" s="35"/>
      <c r="J55" s="35"/>
      <c r="K55" s="18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8"/>
      <c r="B56" s="18"/>
      <c r="C56" s="35"/>
      <c r="D56" s="35"/>
      <c r="E56" s="35"/>
      <c r="F56" s="35"/>
      <c r="G56" s="35"/>
      <c r="H56" s="35"/>
      <c r="I56" s="35"/>
      <c r="J56" s="35"/>
      <c r="K56" s="18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8"/>
      <c r="B57" s="18"/>
      <c r="C57" s="18"/>
      <c r="D57" s="19"/>
      <c r="E57" s="18"/>
      <c r="F57" s="18"/>
      <c r="G57" s="18"/>
      <c r="H57" s="18"/>
      <c r="I57" s="18"/>
      <c r="J57" s="18"/>
      <c r="K57" s="18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8"/>
      <c r="B58" s="18"/>
      <c r="C58" s="18"/>
      <c r="D58" s="19"/>
      <c r="E58" s="18"/>
      <c r="F58" s="18"/>
      <c r="G58" s="18"/>
      <c r="H58" s="18"/>
      <c r="I58" s="18"/>
      <c r="J58" s="18"/>
      <c r="K58" s="18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8"/>
      <c r="B59" s="18"/>
      <c r="C59" s="18"/>
      <c r="D59" s="19"/>
      <c r="E59" s="18"/>
      <c r="F59" s="18"/>
      <c r="G59" s="18"/>
      <c r="H59" s="18"/>
      <c r="I59" s="18"/>
      <c r="J59" s="18"/>
      <c r="K59" s="18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8"/>
      <c r="B60" s="18"/>
      <c r="C60" s="18"/>
      <c r="D60" s="19"/>
      <c r="E60" s="18"/>
      <c r="F60" s="18"/>
      <c r="G60" s="18"/>
      <c r="H60" s="18"/>
      <c r="I60" s="18"/>
      <c r="J60" s="18"/>
      <c r="K60" s="18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8"/>
      <c r="B61" s="18"/>
      <c r="C61" s="18"/>
      <c r="D61" s="19"/>
      <c r="E61" s="18"/>
      <c r="F61" s="18"/>
      <c r="G61" s="18"/>
      <c r="H61" s="18"/>
      <c r="I61" s="18"/>
      <c r="J61" s="18"/>
      <c r="K61" s="18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8"/>
      <c r="B62" s="18"/>
      <c r="C62" s="18"/>
      <c r="D62" s="19"/>
      <c r="E62" s="18"/>
      <c r="F62" s="18"/>
      <c r="G62" s="18"/>
      <c r="H62" s="18"/>
      <c r="I62" s="18"/>
      <c r="J62" s="18"/>
      <c r="K62" s="18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8"/>
      <c r="B63" s="18"/>
      <c r="C63" s="18"/>
      <c r="D63" s="19"/>
      <c r="E63" s="18"/>
      <c r="F63" s="18"/>
      <c r="G63" s="18"/>
      <c r="H63" s="18"/>
      <c r="I63" s="18"/>
      <c r="J63" s="18"/>
      <c r="K63" s="18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8"/>
      <c r="B64" s="18"/>
      <c r="C64" s="18"/>
      <c r="D64" s="19"/>
      <c r="E64" s="18"/>
      <c r="F64" s="18"/>
      <c r="G64" s="18"/>
      <c r="H64" s="18"/>
      <c r="I64" s="18"/>
      <c r="J64" s="18"/>
      <c r="K64" s="18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8"/>
      <c r="B65" s="18"/>
      <c r="C65" s="18"/>
      <c r="D65" s="19"/>
      <c r="E65" s="18"/>
      <c r="F65" s="18"/>
      <c r="G65" s="18"/>
      <c r="H65" s="18"/>
      <c r="I65" s="18"/>
      <c r="J65" s="18"/>
      <c r="K65" s="18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8"/>
      <c r="B66" s="18"/>
      <c r="C66" s="18"/>
      <c r="D66" s="19"/>
      <c r="E66" s="18"/>
      <c r="F66" s="18"/>
      <c r="G66" s="18"/>
      <c r="H66" s="18"/>
      <c r="I66" s="18"/>
      <c r="J66" s="18"/>
      <c r="K66" s="18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8"/>
      <c r="B67" s="18"/>
      <c r="C67" s="18"/>
      <c r="D67" s="19"/>
      <c r="E67" s="18"/>
      <c r="F67" s="18"/>
      <c r="G67" s="18"/>
      <c r="H67" s="18"/>
      <c r="I67" s="18"/>
      <c r="J67" s="18"/>
      <c r="K67" s="18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8"/>
      <c r="B68" s="18"/>
      <c r="C68" s="18"/>
      <c r="D68" s="19"/>
      <c r="E68" s="18"/>
      <c r="F68" s="18"/>
      <c r="G68" s="18"/>
      <c r="H68" s="18"/>
      <c r="I68" s="18"/>
      <c r="J68" s="18"/>
      <c r="K68" s="18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8"/>
      <c r="B69" s="18"/>
      <c r="C69" s="18"/>
      <c r="D69" s="19"/>
      <c r="E69" s="18"/>
      <c r="F69" s="18"/>
      <c r="G69" s="18"/>
      <c r="H69" s="18"/>
      <c r="I69" s="18"/>
      <c r="J69" s="18"/>
      <c r="K69" s="18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8"/>
      <c r="B70" s="18"/>
      <c r="C70" s="18"/>
      <c r="D70" s="19"/>
      <c r="E70" s="18"/>
      <c r="F70" s="18"/>
      <c r="G70" s="18"/>
      <c r="H70" s="18"/>
      <c r="I70" s="18"/>
      <c r="J70" s="18"/>
      <c r="K70" s="18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8"/>
      <c r="B71" s="18"/>
      <c r="C71" s="18"/>
      <c r="D71" s="19"/>
      <c r="E71" s="18"/>
      <c r="F71" s="18"/>
      <c r="G71" s="18"/>
      <c r="H71" s="18"/>
      <c r="I71" s="18"/>
      <c r="J71" s="18"/>
      <c r="K71" s="18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8"/>
      <c r="B72" s="18"/>
      <c r="C72" s="18"/>
      <c r="D72" s="19"/>
      <c r="E72" s="18"/>
      <c r="F72" s="18"/>
      <c r="G72" s="18"/>
      <c r="H72" s="18"/>
      <c r="I72" s="18"/>
      <c r="J72" s="18"/>
      <c r="K72" s="18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8"/>
      <c r="B73" s="18"/>
      <c r="C73" s="18"/>
      <c r="D73" s="19"/>
      <c r="E73" s="18"/>
      <c r="F73" s="18"/>
      <c r="G73" s="18"/>
      <c r="H73" s="18"/>
      <c r="I73" s="18"/>
      <c r="J73" s="18"/>
      <c r="K73" s="18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8"/>
      <c r="B74" s="18"/>
      <c r="C74" s="18"/>
      <c r="D74" s="19"/>
      <c r="E74" s="18"/>
      <c r="F74" s="18"/>
      <c r="G74" s="18"/>
      <c r="H74" s="18"/>
      <c r="I74" s="18"/>
      <c r="J74" s="18"/>
      <c r="K74" s="18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8"/>
      <c r="B75" s="18"/>
      <c r="C75" s="18"/>
      <c r="D75" s="19"/>
      <c r="E75" s="18"/>
      <c r="F75" s="18"/>
      <c r="G75" s="18"/>
      <c r="H75" s="18"/>
      <c r="I75" s="18"/>
      <c r="J75" s="18"/>
      <c r="K75" s="18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8"/>
      <c r="B76" s="18"/>
      <c r="C76" s="18"/>
      <c r="D76" s="19"/>
      <c r="E76" s="18"/>
      <c r="F76" s="18"/>
      <c r="G76" s="18"/>
      <c r="H76" s="18"/>
      <c r="I76" s="18"/>
      <c r="J76" s="18"/>
      <c r="K76" s="18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8"/>
      <c r="B77" s="18"/>
      <c r="C77" s="18"/>
      <c r="D77" s="19"/>
      <c r="E77" s="18"/>
      <c r="F77" s="18"/>
      <c r="G77" s="18"/>
      <c r="H77" s="18"/>
      <c r="I77" s="18"/>
      <c r="J77" s="18"/>
      <c r="K77" s="18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8"/>
      <c r="B78" s="18"/>
      <c r="C78" s="18"/>
      <c r="D78" s="19"/>
      <c r="E78" s="18"/>
      <c r="F78" s="18"/>
      <c r="G78" s="18"/>
      <c r="H78" s="18"/>
      <c r="I78" s="18"/>
      <c r="J78" s="18"/>
      <c r="K78" s="18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8"/>
      <c r="B79" s="18"/>
      <c r="C79" s="18"/>
      <c r="D79" s="19"/>
      <c r="E79" s="18"/>
      <c r="F79" s="18"/>
      <c r="G79" s="18"/>
      <c r="H79" s="18"/>
      <c r="I79" s="18"/>
      <c r="J79" s="18"/>
      <c r="K79" s="18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8"/>
      <c r="B80" s="18"/>
      <c r="C80" s="18"/>
      <c r="D80" s="19"/>
      <c r="E80" s="18"/>
      <c r="F80" s="18"/>
      <c r="G80" s="18"/>
      <c r="H80" s="18"/>
      <c r="I80" s="18"/>
      <c r="J80" s="18"/>
      <c r="K80" s="18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8"/>
      <c r="B81" s="18"/>
      <c r="C81" s="18"/>
      <c r="D81" s="19"/>
      <c r="E81" s="18"/>
      <c r="F81" s="18"/>
      <c r="G81" s="18"/>
      <c r="H81" s="18"/>
      <c r="I81" s="18"/>
      <c r="J81" s="18"/>
      <c r="K81" s="18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8"/>
      <c r="B82" s="18"/>
      <c r="C82" s="18"/>
      <c r="D82" s="19"/>
      <c r="E82" s="18"/>
      <c r="F82" s="18"/>
      <c r="G82" s="18"/>
      <c r="H82" s="18"/>
      <c r="I82" s="18"/>
      <c r="J82" s="18"/>
      <c r="K82" s="18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8"/>
      <c r="B83" s="18"/>
      <c r="C83" s="18"/>
      <c r="D83" s="19"/>
      <c r="E83" s="18"/>
      <c r="F83" s="18"/>
      <c r="G83" s="18"/>
      <c r="H83" s="18"/>
      <c r="I83" s="18"/>
      <c r="J83" s="18"/>
      <c r="K83" s="18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8"/>
      <c r="B84" s="18"/>
      <c r="C84" s="18"/>
      <c r="D84" s="19"/>
      <c r="E84" s="18"/>
      <c r="F84" s="18"/>
      <c r="G84" s="18"/>
      <c r="H84" s="18"/>
      <c r="I84" s="18"/>
      <c r="J84" s="18"/>
      <c r="K84" s="18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8"/>
      <c r="B85" s="18"/>
      <c r="C85" s="18"/>
      <c r="D85" s="19"/>
      <c r="E85" s="18"/>
      <c r="F85" s="18"/>
      <c r="G85" s="18"/>
      <c r="H85" s="18"/>
      <c r="I85" s="18"/>
      <c r="J85" s="18"/>
      <c r="K85" s="18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8"/>
      <c r="B86" s="18"/>
      <c r="C86" s="18"/>
      <c r="D86" s="19"/>
      <c r="E86" s="18"/>
      <c r="F86" s="18"/>
      <c r="G86" s="18"/>
      <c r="H86" s="18"/>
      <c r="I86" s="18"/>
      <c r="J86" s="18"/>
      <c r="K86" s="18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8"/>
      <c r="B87" s="18"/>
      <c r="C87" s="18"/>
      <c r="D87" s="19"/>
      <c r="E87" s="18"/>
      <c r="F87" s="18"/>
      <c r="G87" s="18"/>
      <c r="H87" s="18"/>
      <c r="I87" s="18"/>
      <c r="J87" s="18"/>
      <c r="K87" s="18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8"/>
      <c r="B88" s="18"/>
      <c r="C88" s="18"/>
      <c r="D88" s="19"/>
      <c r="E88" s="18"/>
      <c r="F88" s="18"/>
      <c r="G88" s="18"/>
      <c r="H88" s="18"/>
      <c r="I88" s="18"/>
      <c r="J88" s="18"/>
      <c r="K88" s="18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8"/>
      <c r="B89" s="18"/>
      <c r="C89" s="18"/>
      <c r="D89" s="19"/>
      <c r="E89" s="18"/>
      <c r="F89" s="18"/>
      <c r="G89" s="18"/>
      <c r="H89" s="18"/>
      <c r="I89" s="18"/>
      <c r="J89" s="18"/>
      <c r="K89" s="18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8"/>
      <c r="B90" s="18"/>
      <c r="C90" s="18"/>
      <c r="D90" s="19"/>
      <c r="E90" s="18"/>
      <c r="F90" s="18"/>
      <c r="G90" s="18"/>
      <c r="H90" s="18"/>
      <c r="I90" s="18"/>
      <c r="J90" s="18"/>
      <c r="K90" s="18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8"/>
      <c r="B91" s="18"/>
      <c r="C91" s="18"/>
      <c r="D91" s="19"/>
      <c r="E91" s="18"/>
      <c r="F91" s="18"/>
      <c r="G91" s="18"/>
      <c r="H91" s="18"/>
      <c r="I91" s="18"/>
      <c r="J91" s="18"/>
      <c r="K91" s="18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8"/>
      <c r="B92" s="18"/>
      <c r="C92" s="18"/>
      <c r="D92" s="19"/>
      <c r="E92" s="18"/>
      <c r="F92" s="18"/>
      <c r="G92" s="18"/>
      <c r="H92" s="18"/>
      <c r="I92" s="18"/>
      <c r="J92" s="18"/>
      <c r="K92" s="18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8"/>
      <c r="B93" s="18"/>
      <c r="C93" s="18"/>
      <c r="D93" s="19"/>
      <c r="E93" s="18"/>
      <c r="F93" s="18"/>
      <c r="G93" s="18"/>
      <c r="H93" s="18"/>
      <c r="I93" s="18"/>
      <c r="J93" s="18"/>
      <c r="K93" s="18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8"/>
      <c r="B94" s="18"/>
      <c r="C94" s="18"/>
      <c r="D94" s="19"/>
      <c r="E94" s="18"/>
      <c r="F94" s="18"/>
      <c r="G94" s="18"/>
      <c r="H94" s="18"/>
      <c r="I94" s="18"/>
      <c r="J94" s="18"/>
      <c r="K94" s="18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8"/>
      <c r="B95" s="18"/>
      <c r="C95" s="18"/>
      <c r="D95" s="19"/>
      <c r="E95" s="18"/>
      <c r="F95" s="18"/>
      <c r="G95" s="18"/>
      <c r="H95" s="18"/>
      <c r="I95" s="18"/>
      <c r="J95" s="18"/>
      <c r="K95" s="18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8"/>
      <c r="B96" s="18"/>
      <c r="C96" s="18"/>
      <c r="D96" s="19"/>
      <c r="E96" s="18"/>
      <c r="F96" s="18"/>
      <c r="G96" s="18"/>
      <c r="H96" s="18"/>
      <c r="I96" s="18"/>
      <c r="J96" s="18"/>
      <c r="K96" s="18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8"/>
      <c r="B97" s="18"/>
      <c r="C97" s="18"/>
      <c r="D97" s="19"/>
      <c r="E97" s="18"/>
      <c r="F97" s="18"/>
      <c r="G97" s="18"/>
      <c r="H97" s="18"/>
      <c r="I97" s="18"/>
      <c r="J97" s="18"/>
      <c r="K97" s="18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8"/>
      <c r="B98" s="18"/>
      <c r="C98" s="18"/>
      <c r="D98" s="19"/>
      <c r="E98" s="18"/>
      <c r="F98" s="18"/>
      <c r="G98" s="18"/>
      <c r="H98" s="18"/>
      <c r="I98" s="18"/>
      <c r="J98" s="18"/>
      <c r="K98" s="18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8"/>
      <c r="B99" s="18"/>
      <c r="C99" s="18"/>
      <c r="D99" s="19"/>
      <c r="E99" s="18"/>
      <c r="F99" s="18"/>
      <c r="G99" s="18"/>
      <c r="H99" s="18"/>
      <c r="I99" s="18"/>
      <c r="J99" s="18"/>
      <c r="K99" s="18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8"/>
      <c r="B100" s="18"/>
      <c r="C100" s="18"/>
      <c r="D100" s="19"/>
      <c r="E100" s="18"/>
      <c r="F100" s="18"/>
      <c r="G100" s="18"/>
      <c r="H100" s="18"/>
      <c r="I100" s="18"/>
      <c r="J100" s="18"/>
      <c r="K100" s="18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8"/>
      <c r="B101" s="18"/>
      <c r="C101" s="18"/>
      <c r="D101" s="19"/>
      <c r="E101" s="18"/>
      <c r="F101" s="18"/>
      <c r="G101" s="18"/>
      <c r="H101" s="18"/>
      <c r="I101" s="18"/>
      <c r="J101" s="18"/>
      <c r="K101" s="18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8"/>
      <c r="B102" s="18"/>
      <c r="C102" s="18"/>
      <c r="D102" s="19"/>
      <c r="E102" s="18"/>
      <c r="F102" s="18"/>
      <c r="G102" s="18"/>
      <c r="H102" s="18"/>
      <c r="I102" s="18"/>
      <c r="J102" s="18"/>
      <c r="K102" s="18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8"/>
      <c r="B103" s="18"/>
      <c r="C103" s="18"/>
      <c r="D103" s="19"/>
      <c r="E103" s="18"/>
      <c r="F103" s="18"/>
      <c r="G103" s="18"/>
      <c r="H103" s="18"/>
      <c r="I103" s="18"/>
      <c r="J103" s="18"/>
      <c r="K103" s="18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8"/>
      <c r="B104" s="18"/>
      <c r="C104" s="18"/>
      <c r="D104" s="19"/>
      <c r="E104" s="18"/>
      <c r="F104" s="18"/>
      <c r="G104" s="18"/>
      <c r="H104" s="18"/>
      <c r="I104" s="18"/>
      <c r="J104" s="18"/>
      <c r="K104" s="18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8"/>
      <c r="B105" s="18"/>
      <c r="C105" s="18"/>
      <c r="D105" s="19"/>
      <c r="E105" s="18"/>
      <c r="F105" s="18"/>
      <c r="G105" s="18"/>
      <c r="H105" s="18"/>
      <c r="I105" s="18"/>
      <c r="J105" s="18"/>
      <c r="K105" s="18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8"/>
      <c r="B106" s="18"/>
      <c r="C106" s="18"/>
      <c r="D106" s="19"/>
      <c r="E106" s="18"/>
      <c r="F106" s="18"/>
      <c r="G106" s="18"/>
      <c r="H106" s="18"/>
      <c r="I106" s="18"/>
      <c r="J106" s="18"/>
      <c r="K106" s="18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8"/>
      <c r="B107" s="18"/>
      <c r="C107" s="18"/>
      <c r="D107" s="19"/>
      <c r="E107" s="18"/>
      <c r="F107" s="18"/>
      <c r="G107" s="18"/>
      <c r="H107" s="18"/>
      <c r="I107" s="18"/>
      <c r="J107" s="18"/>
      <c r="K107" s="18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8"/>
      <c r="B108" s="18"/>
      <c r="C108" s="18"/>
      <c r="D108" s="19"/>
      <c r="E108" s="18"/>
      <c r="F108" s="18"/>
      <c r="G108" s="18"/>
      <c r="H108" s="18"/>
      <c r="I108" s="18"/>
      <c r="J108" s="18"/>
      <c r="K108" s="18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8"/>
      <c r="B109" s="18"/>
      <c r="C109" s="18"/>
      <c r="D109" s="19"/>
      <c r="E109" s="18"/>
      <c r="F109" s="18"/>
      <c r="G109" s="18"/>
      <c r="H109" s="18"/>
      <c r="I109" s="18"/>
      <c r="J109" s="18"/>
      <c r="K109" s="18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8"/>
      <c r="B110" s="18"/>
      <c r="C110" s="18"/>
      <c r="D110" s="19"/>
      <c r="E110" s="18"/>
      <c r="F110" s="18"/>
      <c r="G110" s="18"/>
      <c r="H110" s="18"/>
      <c r="I110" s="18"/>
      <c r="J110" s="18"/>
      <c r="K110" s="18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8"/>
      <c r="B111" s="18"/>
      <c r="C111" s="18"/>
      <c r="D111" s="19"/>
      <c r="E111" s="18"/>
      <c r="F111" s="18"/>
      <c r="G111" s="18"/>
      <c r="H111" s="18"/>
      <c r="I111" s="18"/>
      <c r="J111" s="18"/>
      <c r="K111" s="18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8"/>
      <c r="B112" s="18"/>
      <c r="C112" s="18"/>
      <c r="D112" s="19"/>
      <c r="E112" s="18"/>
      <c r="F112" s="18"/>
      <c r="G112" s="18"/>
      <c r="H112" s="18"/>
      <c r="I112" s="18"/>
      <c r="J112" s="18"/>
      <c r="K112" s="18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8"/>
      <c r="B113" s="18"/>
      <c r="C113" s="18"/>
      <c r="D113" s="19"/>
      <c r="E113" s="18"/>
      <c r="F113" s="18"/>
      <c r="G113" s="18"/>
      <c r="H113" s="18"/>
      <c r="I113" s="18"/>
      <c r="J113" s="18"/>
      <c r="K113" s="18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8"/>
      <c r="B114" s="18"/>
      <c r="C114" s="18"/>
      <c r="D114" s="19"/>
      <c r="E114" s="18"/>
      <c r="F114" s="18"/>
      <c r="G114" s="18"/>
      <c r="H114" s="18"/>
      <c r="I114" s="18"/>
      <c r="J114" s="18"/>
      <c r="K114" s="18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8"/>
      <c r="B115" s="18"/>
      <c r="C115" s="18"/>
      <c r="D115" s="19"/>
      <c r="E115" s="18"/>
      <c r="F115" s="18"/>
      <c r="G115" s="18"/>
      <c r="H115" s="18"/>
      <c r="I115" s="18"/>
      <c r="J115" s="18"/>
      <c r="K115" s="18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8"/>
      <c r="B116" s="18"/>
      <c r="C116" s="18"/>
      <c r="D116" s="19"/>
      <c r="E116" s="18"/>
      <c r="F116" s="18"/>
      <c r="G116" s="18"/>
      <c r="H116" s="18"/>
      <c r="I116" s="18"/>
      <c r="J116" s="18"/>
      <c r="K116" s="18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8"/>
      <c r="B117" s="18"/>
      <c r="C117" s="18"/>
      <c r="D117" s="19"/>
      <c r="E117" s="18"/>
      <c r="F117" s="18"/>
      <c r="G117" s="18"/>
      <c r="H117" s="18"/>
      <c r="I117" s="18"/>
      <c r="J117" s="18"/>
      <c r="K117" s="18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8"/>
      <c r="B118" s="18"/>
      <c r="C118" s="18"/>
      <c r="D118" s="19"/>
      <c r="E118" s="18"/>
      <c r="F118" s="18"/>
      <c r="G118" s="18"/>
      <c r="H118" s="18"/>
      <c r="I118" s="18"/>
      <c r="J118" s="18"/>
      <c r="K118" s="18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8"/>
      <c r="B119" s="18"/>
      <c r="C119" s="18"/>
      <c r="D119" s="19"/>
      <c r="E119" s="18"/>
      <c r="F119" s="18"/>
      <c r="G119" s="18"/>
      <c r="H119" s="18"/>
      <c r="I119" s="18"/>
      <c r="J119" s="18"/>
      <c r="K119" s="18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8"/>
      <c r="B120" s="18"/>
      <c r="C120" s="18"/>
      <c r="D120" s="19"/>
      <c r="E120" s="18"/>
      <c r="F120" s="18"/>
      <c r="G120" s="18"/>
      <c r="H120" s="18"/>
      <c r="I120" s="18"/>
      <c r="J120" s="18"/>
      <c r="K120" s="18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8"/>
      <c r="B121" s="18"/>
      <c r="C121" s="18"/>
      <c r="D121" s="19"/>
      <c r="E121" s="18"/>
      <c r="F121" s="18"/>
      <c r="G121" s="18"/>
      <c r="H121" s="18"/>
      <c r="I121" s="18"/>
      <c r="J121" s="18"/>
      <c r="K121" s="18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8"/>
      <c r="B122" s="18"/>
      <c r="C122" s="18"/>
      <c r="D122" s="19"/>
      <c r="E122" s="18"/>
      <c r="F122" s="18"/>
      <c r="G122" s="18"/>
      <c r="H122" s="18"/>
      <c r="I122" s="18"/>
      <c r="J122" s="18"/>
      <c r="K122" s="18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8"/>
      <c r="B123" s="18"/>
      <c r="C123" s="18"/>
      <c r="D123" s="19"/>
      <c r="E123" s="18"/>
      <c r="F123" s="18"/>
      <c r="G123" s="18"/>
      <c r="H123" s="18"/>
      <c r="I123" s="18"/>
      <c r="J123" s="18"/>
      <c r="K123" s="18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8"/>
      <c r="B124" s="18"/>
      <c r="C124" s="18"/>
      <c r="D124" s="19"/>
      <c r="E124" s="18"/>
      <c r="F124" s="18"/>
      <c r="G124" s="18"/>
      <c r="H124" s="18"/>
      <c r="I124" s="18"/>
      <c r="J124" s="18"/>
      <c r="K124" s="18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8"/>
      <c r="B125" s="18"/>
      <c r="C125" s="18"/>
      <c r="D125" s="19"/>
      <c r="E125" s="18"/>
      <c r="F125" s="18"/>
      <c r="G125" s="18"/>
      <c r="H125" s="18"/>
      <c r="I125" s="18"/>
      <c r="J125" s="18"/>
      <c r="K125" s="18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8"/>
      <c r="B126" s="18"/>
      <c r="C126" s="18"/>
      <c r="D126" s="19"/>
      <c r="E126" s="18"/>
      <c r="F126" s="18"/>
      <c r="G126" s="18"/>
      <c r="H126" s="18"/>
      <c r="I126" s="18"/>
      <c r="J126" s="18"/>
      <c r="K126" s="18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8"/>
      <c r="B127" s="18"/>
      <c r="C127" s="18"/>
      <c r="D127" s="19"/>
      <c r="E127" s="18"/>
      <c r="F127" s="18"/>
      <c r="G127" s="18"/>
      <c r="H127" s="18"/>
      <c r="I127" s="18"/>
      <c r="J127" s="18"/>
      <c r="K127" s="18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8"/>
      <c r="B128" s="18"/>
      <c r="C128" s="18"/>
      <c r="D128" s="19"/>
      <c r="E128" s="18"/>
      <c r="F128" s="18"/>
      <c r="G128" s="18"/>
      <c r="H128" s="18"/>
      <c r="I128" s="18"/>
      <c r="J128" s="18"/>
      <c r="K128" s="18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8"/>
      <c r="B129" s="18"/>
      <c r="C129" s="18"/>
      <c r="D129" s="19"/>
      <c r="E129" s="18"/>
      <c r="F129" s="18"/>
      <c r="G129" s="18"/>
      <c r="H129" s="18"/>
      <c r="I129" s="18"/>
      <c r="J129" s="18"/>
      <c r="K129" s="18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8"/>
      <c r="B130" s="18"/>
      <c r="C130" s="18"/>
      <c r="D130" s="19"/>
      <c r="E130" s="18"/>
      <c r="F130" s="18"/>
      <c r="G130" s="18"/>
      <c r="H130" s="18"/>
      <c r="I130" s="18"/>
      <c r="J130" s="18"/>
      <c r="K130" s="18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8"/>
      <c r="B131" s="18"/>
      <c r="C131" s="18"/>
      <c r="D131" s="19"/>
      <c r="E131" s="18"/>
      <c r="F131" s="18"/>
      <c r="G131" s="18"/>
      <c r="H131" s="18"/>
      <c r="I131" s="18"/>
      <c r="J131" s="18"/>
      <c r="K131" s="18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8"/>
      <c r="B132" s="18"/>
      <c r="C132" s="18"/>
      <c r="D132" s="19"/>
      <c r="E132" s="18"/>
      <c r="F132" s="18"/>
      <c r="G132" s="18"/>
      <c r="H132" s="18"/>
      <c r="I132" s="18"/>
      <c r="J132" s="18"/>
      <c r="K132" s="18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8"/>
      <c r="B133" s="18"/>
      <c r="C133" s="18"/>
      <c r="D133" s="19"/>
      <c r="E133" s="18"/>
      <c r="F133" s="18"/>
      <c r="G133" s="18"/>
      <c r="H133" s="18"/>
      <c r="I133" s="18"/>
      <c r="J133" s="18"/>
      <c r="K133" s="18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8"/>
      <c r="B134" s="18"/>
      <c r="C134" s="18"/>
      <c r="D134" s="19"/>
      <c r="E134" s="18"/>
      <c r="F134" s="18"/>
      <c r="G134" s="18"/>
      <c r="H134" s="18"/>
      <c r="I134" s="18"/>
      <c r="J134" s="18"/>
      <c r="K134" s="18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8"/>
      <c r="B135" s="18"/>
      <c r="C135" s="18"/>
      <c r="D135" s="19"/>
      <c r="E135" s="18"/>
      <c r="F135" s="18"/>
      <c r="G135" s="18"/>
      <c r="H135" s="18"/>
      <c r="I135" s="18"/>
      <c r="J135" s="18"/>
      <c r="K135" s="18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8"/>
      <c r="B136" s="18"/>
      <c r="C136" s="18"/>
      <c r="D136" s="19"/>
      <c r="E136" s="18"/>
      <c r="F136" s="18"/>
      <c r="G136" s="18"/>
      <c r="H136" s="18"/>
      <c r="I136" s="18"/>
      <c r="J136" s="18"/>
      <c r="K136" s="18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8"/>
      <c r="B137" s="18"/>
      <c r="C137" s="18"/>
      <c r="D137" s="19"/>
      <c r="E137" s="18"/>
      <c r="F137" s="18"/>
      <c r="G137" s="18"/>
      <c r="H137" s="18"/>
      <c r="I137" s="18"/>
      <c r="J137" s="18"/>
      <c r="K137" s="18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8"/>
      <c r="B138" s="18"/>
      <c r="C138" s="18"/>
      <c r="D138" s="19"/>
      <c r="E138" s="18"/>
      <c r="F138" s="18"/>
      <c r="G138" s="18"/>
      <c r="H138" s="18"/>
      <c r="I138" s="18"/>
      <c r="J138" s="18"/>
      <c r="K138" s="18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8"/>
      <c r="B139" s="18"/>
      <c r="C139" s="18"/>
      <c r="D139" s="19"/>
      <c r="E139" s="18"/>
      <c r="F139" s="18"/>
      <c r="G139" s="18"/>
      <c r="H139" s="18"/>
      <c r="I139" s="18"/>
      <c r="J139" s="18"/>
      <c r="K139" s="18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8"/>
      <c r="B140" s="18"/>
      <c r="C140" s="18"/>
      <c r="D140" s="19"/>
      <c r="E140" s="18"/>
      <c r="F140" s="18"/>
      <c r="G140" s="18"/>
      <c r="H140" s="18"/>
      <c r="I140" s="18"/>
      <c r="J140" s="18"/>
      <c r="K140" s="18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8"/>
      <c r="B141" s="18"/>
      <c r="C141" s="18"/>
      <c r="D141" s="19"/>
      <c r="E141" s="18"/>
      <c r="F141" s="18"/>
      <c r="G141" s="18"/>
      <c r="H141" s="18"/>
      <c r="I141" s="18"/>
      <c r="J141" s="18"/>
      <c r="K141" s="18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8"/>
      <c r="B142" s="18"/>
      <c r="C142" s="18"/>
      <c r="D142" s="19"/>
      <c r="E142" s="18"/>
      <c r="F142" s="18"/>
      <c r="G142" s="18"/>
      <c r="H142" s="18"/>
      <c r="I142" s="18"/>
      <c r="J142" s="18"/>
      <c r="K142" s="18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8"/>
      <c r="B143" s="18"/>
      <c r="C143" s="18"/>
      <c r="D143" s="19"/>
      <c r="E143" s="18"/>
      <c r="F143" s="18"/>
      <c r="G143" s="18"/>
      <c r="H143" s="18"/>
      <c r="I143" s="18"/>
      <c r="J143" s="18"/>
      <c r="K143" s="18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8"/>
      <c r="B144" s="18"/>
      <c r="C144" s="18"/>
      <c r="D144" s="19"/>
      <c r="E144" s="18"/>
      <c r="F144" s="18"/>
      <c r="G144" s="18"/>
      <c r="H144" s="18"/>
      <c r="I144" s="18"/>
      <c r="J144" s="18"/>
      <c r="K144" s="18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8"/>
      <c r="B145" s="18"/>
      <c r="C145" s="18"/>
      <c r="D145" s="19"/>
      <c r="E145" s="18"/>
      <c r="F145" s="18"/>
      <c r="G145" s="18"/>
      <c r="H145" s="18"/>
      <c r="I145" s="18"/>
      <c r="J145" s="18"/>
      <c r="K145" s="18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8"/>
      <c r="B146" s="18"/>
      <c r="C146" s="18"/>
      <c r="D146" s="19"/>
      <c r="E146" s="18"/>
      <c r="F146" s="18"/>
      <c r="G146" s="18"/>
      <c r="H146" s="18"/>
      <c r="I146" s="18"/>
      <c r="J146" s="18"/>
      <c r="K146" s="18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8"/>
      <c r="B147" s="18"/>
      <c r="C147" s="18"/>
      <c r="D147" s="19"/>
      <c r="E147" s="18"/>
      <c r="F147" s="18"/>
      <c r="G147" s="18"/>
      <c r="H147" s="18"/>
      <c r="I147" s="18"/>
      <c r="J147" s="18"/>
      <c r="K147" s="18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8"/>
      <c r="B148" s="18"/>
      <c r="C148" s="18"/>
      <c r="D148" s="19"/>
      <c r="E148" s="18"/>
      <c r="F148" s="18"/>
      <c r="G148" s="18"/>
      <c r="H148" s="18"/>
      <c r="I148" s="18"/>
      <c r="J148" s="18"/>
      <c r="K148" s="18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8"/>
      <c r="B149" s="18"/>
      <c r="C149" s="18"/>
      <c r="D149" s="19"/>
      <c r="E149" s="18"/>
      <c r="F149" s="18"/>
      <c r="G149" s="18"/>
      <c r="H149" s="18"/>
      <c r="I149" s="18"/>
      <c r="J149" s="18"/>
      <c r="K149" s="18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8"/>
      <c r="B150" s="18"/>
      <c r="C150" s="18"/>
      <c r="D150" s="19"/>
      <c r="E150" s="18"/>
      <c r="F150" s="18"/>
      <c r="G150" s="18"/>
      <c r="H150" s="18"/>
      <c r="I150" s="18"/>
      <c r="J150" s="18"/>
      <c r="K150" s="18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8"/>
      <c r="B151" s="18"/>
      <c r="C151" s="18"/>
      <c r="D151" s="19"/>
      <c r="E151" s="18"/>
      <c r="F151" s="18"/>
      <c r="G151" s="18"/>
      <c r="H151" s="18"/>
      <c r="I151" s="18"/>
      <c r="J151" s="18"/>
      <c r="K151" s="18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8"/>
      <c r="B152" s="18"/>
      <c r="C152" s="18"/>
      <c r="D152" s="19"/>
      <c r="E152" s="18"/>
      <c r="F152" s="18"/>
      <c r="G152" s="18"/>
      <c r="H152" s="18"/>
      <c r="I152" s="18"/>
      <c r="J152" s="18"/>
      <c r="K152" s="18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8"/>
      <c r="B153" s="18"/>
      <c r="C153" s="18"/>
      <c r="D153" s="19"/>
      <c r="E153" s="18"/>
      <c r="F153" s="18"/>
      <c r="G153" s="18"/>
      <c r="H153" s="18"/>
      <c r="I153" s="18"/>
      <c r="J153" s="18"/>
      <c r="K153" s="18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8"/>
      <c r="B154" s="18"/>
      <c r="C154" s="18"/>
      <c r="D154" s="19"/>
      <c r="E154" s="18"/>
      <c r="F154" s="18"/>
      <c r="G154" s="18"/>
      <c r="H154" s="18"/>
      <c r="I154" s="18"/>
      <c r="J154" s="18"/>
      <c r="K154" s="18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8"/>
      <c r="B155" s="18"/>
      <c r="C155" s="18"/>
      <c r="D155" s="19"/>
      <c r="E155" s="18"/>
      <c r="F155" s="18"/>
      <c r="G155" s="18"/>
      <c r="H155" s="18"/>
      <c r="I155" s="18"/>
      <c r="J155" s="18"/>
      <c r="K155" s="18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8"/>
      <c r="B156" s="18"/>
      <c r="C156" s="18"/>
      <c r="D156" s="19"/>
      <c r="E156" s="18"/>
      <c r="F156" s="18"/>
      <c r="G156" s="18"/>
      <c r="H156" s="18"/>
      <c r="I156" s="18"/>
      <c r="J156" s="18"/>
      <c r="K156" s="18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3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3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3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3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3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3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3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3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3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3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3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3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3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3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3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3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3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3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3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3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3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3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3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3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3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3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3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3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3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3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3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3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3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3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3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3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3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3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3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3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3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3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3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3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3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3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3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3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3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3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3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3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3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3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3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3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3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3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3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3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3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3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3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3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3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3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3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3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3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3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3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3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3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3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3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3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3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3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3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3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3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3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3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3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3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3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3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3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3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3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3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3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3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3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3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3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3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3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3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3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3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3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3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3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3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3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3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3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3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3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3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3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3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3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3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3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3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3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3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3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3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3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3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3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3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3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3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3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3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3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3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3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3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3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3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3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3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3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3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3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3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3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3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3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3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3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3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3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3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3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3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3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3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3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3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3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3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3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3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3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3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3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3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3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3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3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3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3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3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3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3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3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3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3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3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3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3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3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3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3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3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3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3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3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3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3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3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3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3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3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3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3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3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3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3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3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3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3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3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3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3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3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3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3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3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3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3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3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3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3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3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3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3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3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3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3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3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3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3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3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3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3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3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3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3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3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3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3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3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3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3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3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3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3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3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3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3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3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3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3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3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3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3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3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3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3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3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3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3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3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3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3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3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3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3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3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3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3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3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3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3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3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3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3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3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3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3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3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3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3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3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3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3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3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3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3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3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3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3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3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3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3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3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3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3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3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3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3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3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3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3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3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3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3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3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3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3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3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3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3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3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3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3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3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3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3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3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3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3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3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3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3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3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3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3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3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3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3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3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3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3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3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3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3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3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3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3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3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3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3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3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3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3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3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3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3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3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3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3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3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3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3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3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3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3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3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3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3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3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3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3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3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3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3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3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3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3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3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3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3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3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3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3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3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3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3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3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3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3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3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3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3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3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3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3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3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3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3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3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3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3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3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3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3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3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3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3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3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3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3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3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3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3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3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3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3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3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3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3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3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3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3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3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3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3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3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3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3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3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3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3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3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3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3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3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3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3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3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3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3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3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3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3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3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3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3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3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3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3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3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3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3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3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3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3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3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3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3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3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3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3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3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3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3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3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3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3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3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3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3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3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3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3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3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3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3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3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3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3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3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3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3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3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3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3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3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3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3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3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3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3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3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3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3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3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3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3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3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3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3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3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3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3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3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3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3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3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3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3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3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3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3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3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3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3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3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3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3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3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3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3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3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3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3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3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3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3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3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3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3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3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3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3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3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3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3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3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3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3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3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3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3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3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3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3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3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3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3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3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3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3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3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3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3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3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3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3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3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3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3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3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3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3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3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3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3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3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3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3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3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3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3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3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3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3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3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3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3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3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3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3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3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3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3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3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3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3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3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3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3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3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3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3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3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3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3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3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3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3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3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3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3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3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3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3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3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3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3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3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3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3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3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3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3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3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3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3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3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3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3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3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3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3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3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3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3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3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3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3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3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3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3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3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3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3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3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3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3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3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3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3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3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3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3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3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3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3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3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3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3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3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3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3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3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3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3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3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3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3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3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3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3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3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3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3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3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3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3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3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3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3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3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3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3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3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3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3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3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3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3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3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3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3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3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3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3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3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3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3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3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3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3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3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3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3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3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3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3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3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3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3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3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3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3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3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3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3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3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3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3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3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3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3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3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3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3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3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3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3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3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3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3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3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3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3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3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3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3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3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3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3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3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3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3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3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3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3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3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3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3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3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3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3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3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3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3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3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3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3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3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3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3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3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3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3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3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3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3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3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3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3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3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3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3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3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3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3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3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3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3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3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3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3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3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3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3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3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3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3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3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3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3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3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3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3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3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3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3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3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3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3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3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3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3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3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3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3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3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3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3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3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3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3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3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3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3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3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3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3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3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3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3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3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3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3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3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3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3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3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3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3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3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3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3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3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3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3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3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3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3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3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3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3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3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3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3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3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3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3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3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3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3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3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3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3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3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3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3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3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3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3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3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3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C39:E39"/>
  </mergeCells>
  <printOptions horizontalCentered="1" verticalCentered="1"/>
  <pageMargins left="0.78740157480314965" right="0.59055118110236227" top="0.78740157480314965" bottom="0.78740157480314965" header="0" footer="0"/>
  <pageSetup orientation="portrait"/>
  <headerFooter>
    <oddHeader>&amp;C</oddHeader>
    <oddFooter>&amp;C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26.7109375" customWidth="1"/>
    <col min="3" max="3" width="10.85546875" customWidth="1"/>
    <col min="4" max="4" width="9.5703125" customWidth="1"/>
    <col min="5" max="6" width="12" customWidth="1"/>
    <col min="7" max="7" width="5.7109375" customWidth="1"/>
    <col min="8" max="8" width="12.85546875" customWidth="1"/>
    <col min="9" max="9" width="11.5703125" customWidth="1"/>
    <col min="10" max="10" width="6.28515625" customWidth="1"/>
    <col min="11" max="11" width="11.42578125" customWidth="1"/>
    <col min="12" max="12" width="14.42578125" customWidth="1"/>
    <col min="13" max="13" width="10.28515625" customWidth="1"/>
    <col min="14" max="14" width="12.140625" customWidth="1"/>
    <col min="15" max="15" width="11.42578125" customWidth="1"/>
    <col min="16" max="16" width="13.42578125" customWidth="1"/>
    <col min="17" max="17" width="11.42578125" customWidth="1"/>
    <col min="18" max="18" width="13.140625" customWidth="1"/>
    <col min="19" max="20" width="11.42578125" customWidth="1"/>
    <col min="21" max="21" width="14.28515625" customWidth="1"/>
    <col min="22" max="23" width="11.42578125" customWidth="1"/>
    <col min="24" max="24" width="11" customWidth="1"/>
    <col min="25" max="26" width="11.42578125" customWidth="1"/>
  </cols>
  <sheetData>
    <row r="1" spans="1:26" ht="12.75" customHeight="1" x14ac:dyDescent="0.2">
      <c r="A1" s="18"/>
      <c r="B1" s="16" t="str">
        <f>+'18. EXT - 1%'!B1</f>
        <v>INDUSTRIAS EL MEJOR ESTILO S.A.</v>
      </c>
      <c r="C1" s="18"/>
      <c r="D1" s="18"/>
      <c r="E1" s="18"/>
      <c r="F1" s="18"/>
      <c r="G1" s="19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2.75" customHeight="1" x14ac:dyDescent="0.2">
      <c r="A2" s="18"/>
      <c r="B2" s="16" t="str">
        <f>+'18. EXT - 1%'!B2</f>
        <v>NIT 860.378.961 - 5</v>
      </c>
      <c r="C2" s="18"/>
      <c r="D2" s="18"/>
      <c r="E2" s="18"/>
      <c r="F2" s="18"/>
      <c r="G2" s="19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.75" customHeight="1" x14ac:dyDescent="0.2">
      <c r="A3" s="18"/>
      <c r="B3" s="16" t="str">
        <f>+'18. EXT - 1%'!B3</f>
        <v>DECLARACION DE RENTA AÑO GRAVABLE 2021</v>
      </c>
      <c r="C3" s="18"/>
      <c r="D3" s="18"/>
      <c r="E3" s="18"/>
      <c r="F3" s="18"/>
      <c r="G3" s="19"/>
      <c r="H3" s="17" t="s">
        <v>597</v>
      </c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2.75" customHeight="1" x14ac:dyDescent="0.2">
      <c r="A4" s="18"/>
      <c r="B4" s="16" t="s">
        <v>598</v>
      </c>
      <c r="C4" s="18"/>
      <c r="D4" s="18"/>
      <c r="E4" s="18"/>
      <c r="F4" s="18"/>
      <c r="G4" s="19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2.75" customHeight="1" x14ac:dyDescent="0.2">
      <c r="A5" s="4"/>
      <c r="B5" s="18"/>
      <c r="C5" s="18"/>
      <c r="D5" s="18"/>
      <c r="E5" s="18"/>
      <c r="F5" s="18"/>
      <c r="G5" s="19"/>
      <c r="H5" s="18"/>
      <c r="I5" s="18"/>
      <c r="J5" s="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4"/>
      <c r="B6" s="192" t="s">
        <v>599</v>
      </c>
      <c r="C6" s="293"/>
      <c r="D6" s="293" t="s">
        <v>600</v>
      </c>
      <c r="E6" s="497">
        <v>0.25</v>
      </c>
      <c r="F6" s="498">
        <f t="shared" ref="F6:F7" si="0">+E6/$E$9</f>
        <v>0.73529411764705876</v>
      </c>
      <c r="G6" s="19"/>
      <c r="H6" s="18"/>
      <c r="I6" s="18"/>
      <c r="J6" s="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4"/>
      <c r="B7" s="210"/>
      <c r="C7" s="4"/>
      <c r="D7" s="18" t="s">
        <v>601</v>
      </c>
      <c r="E7" s="380">
        <v>0.09</v>
      </c>
      <c r="F7" s="499">
        <f t="shared" si="0"/>
        <v>0.26470588235294112</v>
      </c>
      <c r="G7" s="19"/>
      <c r="H7" s="18"/>
      <c r="I7" s="18"/>
      <c r="J7" s="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4"/>
      <c r="B8" s="210"/>
      <c r="C8" s="4"/>
      <c r="D8" s="380"/>
      <c r="E8" s="18"/>
      <c r="F8" s="499"/>
      <c r="G8" s="19"/>
      <c r="H8" s="18"/>
      <c r="I8" s="18"/>
      <c r="J8" s="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4"/>
      <c r="B9" s="290" t="s">
        <v>602</v>
      </c>
      <c r="C9" s="500"/>
      <c r="D9" s="501"/>
      <c r="E9" s="501">
        <v>0.34</v>
      </c>
      <c r="F9" s="502">
        <f>SUM(F6:F8)</f>
        <v>0.99999999999999989</v>
      </c>
      <c r="G9" s="19"/>
      <c r="H9" s="18"/>
      <c r="I9" s="18"/>
      <c r="J9" s="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4"/>
      <c r="B10" s="18"/>
      <c r="C10" s="380"/>
      <c r="D10" s="18"/>
      <c r="E10" s="18"/>
      <c r="F10" s="18"/>
      <c r="G10" s="19"/>
      <c r="H10" s="18"/>
      <c r="I10" s="18"/>
      <c r="J10" s="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4"/>
      <c r="B11" s="503"/>
      <c r="C11" s="504"/>
      <c r="D11" s="505"/>
      <c r="E11" s="504"/>
      <c r="F11" s="505"/>
      <c r="G11" s="506"/>
      <c r="H11" s="507"/>
      <c r="I11" s="505"/>
      <c r="J11" s="508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4"/>
      <c r="B12" s="509" t="s">
        <v>389</v>
      </c>
      <c r="C12" s="270" t="s">
        <v>207</v>
      </c>
      <c r="D12" s="510" t="s">
        <v>603</v>
      </c>
      <c r="E12" s="270" t="s">
        <v>207</v>
      </c>
      <c r="F12" s="510" t="s">
        <v>41</v>
      </c>
      <c r="G12" s="270" t="s">
        <v>376</v>
      </c>
      <c r="H12" s="511" t="s">
        <v>207</v>
      </c>
      <c r="I12" s="510" t="s">
        <v>604</v>
      </c>
      <c r="J12" s="512" t="s">
        <v>272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4"/>
      <c r="B13" s="513"/>
      <c r="C13" s="273" t="s">
        <v>605</v>
      </c>
      <c r="D13" s="305" t="s">
        <v>248</v>
      </c>
      <c r="E13" s="273" t="s">
        <v>606</v>
      </c>
      <c r="F13" s="305" t="s">
        <v>607</v>
      </c>
      <c r="G13" s="273"/>
      <c r="H13" s="440" t="s">
        <v>608</v>
      </c>
      <c r="I13" s="305" t="s">
        <v>609</v>
      </c>
      <c r="J13" s="51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4"/>
      <c r="B14" s="515"/>
      <c r="C14" s="452"/>
      <c r="D14" s="17"/>
      <c r="E14" s="27"/>
      <c r="F14" s="17"/>
      <c r="G14" s="27"/>
      <c r="H14" s="516"/>
      <c r="I14" s="17"/>
      <c r="J14" s="517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4"/>
      <c r="B15" s="352" t="s">
        <v>610</v>
      </c>
      <c r="C15" s="452"/>
      <c r="D15" s="430"/>
      <c r="E15" s="27"/>
      <c r="F15" s="17"/>
      <c r="G15" s="27"/>
      <c r="H15" s="516"/>
      <c r="I15" s="17"/>
      <c r="J15" s="517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4"/>
      <c r="B16" s="515"/>
      <c r="C16" s="452"/>
      <c r="D16" s="430"/>
      <c r="E16" s="27"/>
      <c r="F16" s="17"/>
      <c r="G16" s="27"/>
      <c r="H16" s="516"/>
      <c r="I16" s="17"/>
      <c r="J16" s="517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4"/>
      <c r="B17" s="308" t="s">
        <v>611</v>
      </c>
      <c r="C17" s="212">
        <v>253489000</v>
      </c>
      <c r="D17" s="430">
        <f>+ANEXOS!C39</f>
        <v>7.0800000000000002E-2</v>
      </c>
      <c r="E17" s="212">
        <f>+C17*D17</f>
        <v>17947021.199999999</v>
      </c>
      <c r="F17" s="44">
        <f>+C17+E17</f>
        <v>271436021.19999999</v>
      </c>
      <c r="G17" s="518">
        <v>2016</v>
      </c>
      <c r="H17" s="213"/>
      <c r="I17" s="44">
        <f>F17+H17</f>
        <v>271436021.19999999</v>
      </c>
      <c r="J17" s="517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4"/>
      <c r="B18" s="308" t="s">
        <v>612</v>
      </c>
      <c r="C18" s="212"/>
      <c r="D18" s="430"/>
      <c r="E18" s="212"/>
      <c r="F18" s="44"/>
      <c r="G18" s="518"/>
      <c r="H18" s="213"/>
      <c r="I18" s="44">
        <f>+I17*J18</f>
        <v>199585309.70588234</v>
      </c>
      <c r="J18" s="519">
        <f>+F6</f>
        <v>0.73529411764705876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4"/>
      <c r="B19" s="308" t="s">
        <v>613</v>
      </c>
      <c r="C19" s="212"/>
      <c r="D19" s="430"/>
      <c r="E19" s="212"/>
      <c r="F19" s="44"/>
      <c r="G19" s="518"/>
      <c r="H19" s="213">
        <v>-100000000</v>
      </c>
      <c r="I19" s="44">
        <f>I18+H19</f>
        <v>99585309.705882341</v>
      </c>
      <c r="J19" s="519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4"/>
      <c r="B20" s="308" t="s">
        <v>614</v>
      </c>
      <c r="C20" s="212"/>
      <c r="D20" s="430"/>
      <c r="E20" s="212"/>
      <c r="F20" s="44"/>
      <c r="G20" s="518"/>
      <c r="H20" s="213"/>
      <c r="I20" s="44">
        <f>+I19</f>
        <v>99585309.705882341</v>
      </c>
      <c r="J20" s="517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4"/>
      <c r="B21" s="308"/>
      <c r="C21" s="212"/>
      <c r="D21" s="430"/>
      <c r="E21" s="212">
        <f>+I17*D21</f>
        <v>0</v>
      </c>
      <c r="F21" s="218">
        <f>+I20</f>
        <v>99585309.705882341</v>
      </c>
      <c r="G21" s="518">
        <v>2021</v>
      </c>
      <c r="H21" s="218">
        <f>-F21</f>
        <v>-99585309.705882341</v>
      </c>
      <c r="I21" s="219">
        <f>F21+H21</f>
        <v>0</v>
      </c>
      <c r="J21" s="520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4"/>
      <c r="B22" s="308"/>
      <c r="C22" s="212"/>
      <c r="D22" s="430"/>
      <c r="E22" s="212"/>
      <c r="F22" s="212"/>
      <c r="G22" s="518"/>
      <c r="H22" s="213"/>
      <c r="I22" s="44"/>
      <c r="J22" s="517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4"/>
      <c r="B23" s="308" t="s">
        <v>615</v>
      </c>
      <c r="C23" s="212">
        <v>194275000</v>
      </c>
      <c r="D23" s="430">
        <f>+ANEXOS!C39</f>
        <v>7.0800000000000002E-2</v>
      </c>
      <c r="E23" s="212">
        <f>+C23*D23</f>
        <v>13754670</v>
      </c>
      <c r="F23" s="44">
        <f>+C23+E23</f>
        <v>208029670</v>
      </c>
      <c r="G23" s="518">
        <f>+G17</f>
        <v>2016</v>
      </c>
      <c r="H23" s="213"/>
      <c r="I23" s="44">
        <f>F23+H23</f>
        <v>208029670</v>
      </c>
      <c r="J23" s="517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4"/>
      <c r="B24" s="308" t="s">
        <v>612</v>
      </c>
      <c r="C24" s="212"/>
      <c r="D24" s="430"/>
      <c r="E24" s="212"/>
      <c r="F24" s="44"/>
      <c r="G24" s="518"/>
      <c r="H24" s="213"/>
      <c r="I24" s="44">
        <f>+I23*J24</f>
        <v>55066677.352941163</v>
      </c>
      <c r="J24" s="519">
        <f>+F7</f>
        <v>0.26470588235294112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4"/>
      <c r="B25" s="308" t="s">
        <v>614</v>
      </c>
      <c r="C25" s="212"/>
      <c r="D25" s="430"/>
      <c r="E25" s="212"/>
      <c r="F25" s="44"/>
      <c r="G25" s="518"/>
      <c r="H25" s="213"/>
      <c r="I25" s="44">
        <f>+I24</f>
        <v>55066677.352941163</v>
      </c>
      <c r="J25" s="517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4"/>
      <c r="B26" s="308"/>
      <c r="C26" s="212"/>
      <c r="D26" s="430"/>
      <c r="E26" s="212"/>
      <c r="F26" s="212">
        <f>+I25</f>
        <v>55066677.352941163</v>
      </c>
      <c r="G26" s="518">
        <f>+G21</f>
        <v>2021</v>
      </c>
      <c r="H26" s="218">
        <f>-F26</f>
        <v>-55066677.352941163</v>
      </c>
      <c r="I26" s="219">
        <f>F26+H26</f>
        <v>0</v>
      </c>
      <c r="J26" s="517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4"/>
      <c r="B27" s="308"/>
      <c r="C27" s="212"/>
      <c r="D27" s="430"/>
      <c r="E27" s="212"/>
      <c r="F27" s="212"/>
      <c r="G27" s="518"/>
      <c r="H27" s="213"/>
      <c r="I27" s="44"/>
      <c r="J27" s="517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4"/>
      <c r="B28" s="310" t="s">
        <v>329</v>
      </c>
      <c r="C28" s="311"/>
      <c r="D28" s="430"/>
      <c r="E28" s="521"/>
      <c r="F28" s="521"/>
      <c r="G28" s="518"/>
      <c r="H28" s="233">
        <f>H21+H26</f>
        <v>-154651987.0588235</v>
      </c>
      <c r="I28" s="315">
        <f>I21</f>
        <v>0</v>
      </c>
      <c r="J28" s="517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522"/>
      <c r="B29" s="310" t="s">
        <v>88</v>
      </c>
      <c r="C29" s="311"/>
      <c r="D29" s="430"/>
      <c r="E29" s="521"/>
      <c r="F29" s="521"/>
      <c r="G29" s="518"/>
      <c r="H29" s="523" t="s">
        <v>88</v>
      </c>
      <c r="I29" s="263" t="s">
        <v>88</v>
      </c>
      <c r="J29" s="52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522"/>
      <c r="B30" s="310" t="s">
        <v>88</v>
      </c>
      <c r="C30" s="311"/>
      <c r="D30" s="430"/>
      <c r="E30" s="521"/>
      <c r="F30" s="263"/>
      <c r="G30" s="518"/>
      <c r="H30" s="523"/>
      <c r="I30" s="263"/>
      <c r="J30" s="524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8"/>
      <c r="B31" s="352" t="s">
        <v>616</v>
      </c>
      <c r="C31" s="18"/>
      <c r="D31" s="210"/>
      <c r="E31" s="214"/>
      <c r="F31" s="18"/>
      <c r="G31" s="518"/>
      <c r="H31" s="213"/>
      <c r="I31" s="44"/>
      <c r="J31" s="309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4"/>
      <c r="B32" s="308"/>
      <c r="C32" s="214"/>
      <c r="D32" s="18"/>
      <c r="E32" s="214"/>
      <c r="F32" s="18"/>
      <c r="G32" s="518"/>
      <c r="H32" s="213"/>
      <c r="I32" s="44"/>
      <c r="J32" s="517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4"/>
      <c r="B33" s="308" t="s">
        <v>617</v>
      </c>
      <c r="C33" s="212">
        <v>86330000</v>
      </c>
      <c r="D33" s="430"/>
      <c r="E33" s="212"/>
      <c r="F33" s="212">
        <f>+C33</f>
        <v>86330000</v>
      </c>
      <c r="G33" s="275"/>
      <c r="H33" s="213"/>
      <c r="I33" s="44">
        <f>+F33</f>
        <v>86330000</v>
      </c>
      <c r="J33" s="517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4"/>
      <c r="B34" s="308" t="s">
        <v>612</v>
      </c>
      <c r="C34" s="214"/>
      <c r="D34" s="430"/>
      <c r="E34" s="212"/>
      <c r="F34" s="212"/>
      <c r="G34" s="275"/>
      <c r="H34" s="213"/>
      <c r="I34" s="44">
        <f>+I33*J34</f>
        <v>86330000</v>
      </c>
      <c r="J34" s="525">
        <v>1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4"/>
      <c r="B35" s="308"/>
      <c r="C35" s="214"/>
      <c r="D35" s="430"/>
      <c r="E35" s="212"/>
      <c r="F35" s="218">
        <f>+I34</f>
        <v>86330000</v>
      </c>
      <c r="G35" s="518">
        <f>+G21</f>
        <v>2021</v>
      </c>
      <c r="H35" s="526">
        <v>0</v>
      </c>
      <c r="I35" s="527">
        <f>F35+H35</f>
        <v>86330000</v>
      </c>
      <c r="J35" s="517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4"/>
      <c r="B36" s="308"/>
      <c r="C36" s="214"/>
      <c r="D36" s="430"/>
      <c r="E36" s="212"/>
      <c r="F36" s="44"/>
      <c r="G36" s="518"/>
      <c r="H36" s="523"/>
      <c r="I36" s="263"/>
      <c r="J36" s="517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4"/>
      <c r="B37" s="310" t="s">
        <v>329</v>
      </c>
      <c r="C37" s="214"/>
      <c r="D37" s="430"/>
      <c r="E37" s="212"/>
      <c r="F37" s="44"/>
      <c r="G37" s="518"/>
      <c r="H37" s="233">
        <f t="shared" ref="H37:I37" si="1">H35</f>
        <v>0</v>
      </c>
      <c r="I37" s="315">
        <f t="shared" si="1"/>
        <v>86330000</v>
      </c>
      <c r="J37" s="517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4"/>
      <c r="B38" s="317"/>
      <c r="C38" s="319"/>
      <c r="D38" s="528"/>
      <c r="E38" s="321"/>
      <c r="F38" s="320"/>
      <c r="G38" s="529"/>
      <c r="H38" s="530"/>
      <c r="I38" s="531"/>
      <c r="J38" s="53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4"/>
      <c r="B39" s="18"/>
      <c r="C39" s="18"/>
      <c r="D39" s="18"/>
      <c r="E39" s="18"/>
      <c r="F39" s="18"/>
      <c r="G39" s="19"/>
      <c r="H39" s="18"/>
      <c r="I39" s="18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1"/>
      <c r="V39" s="1"/>
      <c r="W39" s="1"/>
      <c r="X39" s="1"/>
      <c r="Y39" s="1"/>
      <c r="Z39" s="1"/>
    </row>
    <row r="40" spans="1:26" ht="12.75" customHeight="1" x14ac:dyDescent="0.2">
      <c r="A40" s="4"/>
      <c r="B40" s="18"/>
      <c r="C40" s="18"/>
      <c r="D40" s="18"/>
      <c r="E40" s="18"/>
      <c r="F40" s="18"/>
      <c r="G40" s="19"/>
      <c r="H40" s="18"/>
      <c r="I40" s="18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1"/>
      <c r="V40" s="1"/>
      <c r="W40" s="1"/>
      <c r="X40" s="1"/>
      <c r="Y40" s="1"/>
      <c r="Z40" s="1"/>
    </row>
    <row r="41" spans="1:26" ht="12.75" customHeight="1" x14ac:dyDescent="0.2">
      <c r="A41" s="4"/>
      <c r="B41" s="4"/>
      <c r="C41" s="4"/>
      <c r="D41" s="4"/>
      <c r="E41" s="4"/>
      <c r="F41" s="4"/>
      <c r="G41" s="253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16" t="str">
        <f t="shared" ref="B42:B44" si="2">+B1</f>
        <v>INDUSTRIAS EL MEJOR ESTILO S.A.</v>
      </c>
      <c r="C42" s="1"/>
      <c r="D42" s="3"/>
      <c r="E42" s="1"/>
      <c r="F42" s="1"/>
      <c r="G42" s="4"/>
      <c r="H42" s="4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16" t="str">
        <f t="shared" si="2"/>
        <v>NIT 860.378.961 - 5</v>
      </c>
      <c r="C43" s="1"/>
      <c r="D43" s="3"/>
      <c r="E43" s="3"/>
      <c r="F43" s="3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16" t="str">
        <f t="shared" si="2"/>
        <v>DECLARACION DE RENTA AÑO GRAVABLE 2021</v>
      </c>
      <c r="C44" s="1"/>
      <c r="D44" s="3"/>
      <c r="E44" s="3"/>
      <c r="F44" s="17" t="s">
        <v>618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16" t="s">
        <v>619</v>
      </c>
      <c r="C45" s="1"/>
      <c r="D45" s="3"/>
      <c r="E45" s="3"/>
      <c r="F45" s="3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16"/>
      <c r="C46" s="1"/>
      <c r="D46" s="3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503"/>
      <c r="C47" s="505"/>
      <c r="D47" s="505"/>
      <c r="E47" s="533" t="s">
        <v>376</v>
      </c>
      <c r="F47" s="534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535"/>
      <c r="C48" s="536"/>
      <c r="D48" s="536"/>
      <c r="E48" s="209" t="s">
        <v>620</v>
      </c>
      <c r="F48" s="537" t="s">
        <v>621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308"/>
      <c r="C49" s="18"/>
      <c r="D49" s="4"/>
      <c r="E49" s="212"/>
      <c r="F49" s="313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308" t="s">
        <v>622</v>
      </c>
      <c r="C50" s="20"/>
      <c r="D50" s="20"/>
      <c r="E50" s="212">
        <f>+'3. VR A PAGAR'!E24</f>
        <v>110792000</v>
      </c>
      <c r="F50" s="313">
        <f>+E50</f>
        <v>110792000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308" t="s">
        <v>623</v>
      </c>
      <c r="C51" s="20"/>
      <c r="D51" s="20"/>
      <c r="E51" s="218"/>
      <c r="F51" s="314">
        <v>89300000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308" t="s">
        <v>621</v>
      </c>
      <c r="C52" s="18"/>
      <c r="D52" s="4"/>
      <c r="E52" s="212">
        <f>+E50</f>
        <v>110792000</v>
      </c>
      <c r="F52" s="313">
        <f>(F50+F51)/2</f>
        <v>100046000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308"/>
      <c r="C53" s="20"/>
      <c r="D53" s="4"/>
      <c r="E53" s="212"/>
      <c r="F53" s="313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308" t="s">
        <v>624</v>
      </c>
      <c r="C54" s="20"/>
      <c r="D54" s="4"/>
      <c r="E54" s="212">
        <f t="shared" ref="E54:F54" si="3">+E52*75%</f>
        <v>83094000</v>
      </c>
      <c r="F54" s="313">
        <f t="shared" si="3"/>
        <v>75034500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308"/>
      <c r="C55" s="20"/>
      <c r="D55" s="4"/>
      <c r="E55" s="212"/>
      <c r="F55" s="313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308" t="s">
        <v>625</v>
      </c>
      <c r="C56" s="20"/>
      <c r="D56" s="4"/>
      <c r="E56" s="218">
        <f>-'3. VR A PAGAR'!E37</f>
        <v>-88169000</v>
      </c>
      <c r="F56" s="314">
        <f>+E56</f>
        <v>-88169000</v>
      </c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308"/>
      <c r="C57" s="20"/>
      <c r="D57" s="4"/>
      <c r="E57" s="212"/>
      <c r="F57" s="313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310" t="s">
        <v>626</v>
      </c>
      <c r="C58" s="20"/>
      <c r="D58" s="522"/>
      <c r="E58" s="233">
        <f t="shared" ref="E58:F58" si="4">IF((E54+E56)&gt;0,E54+E56,0)</f>
        <v>0</v>
      </c>
      <c r="F58" s="316">
        <f t="shared" si="4"/>
        <v>0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310"/>
      <c r="C59" s="20"/>
      <c r="D59" s="522"/>
      <c r="E59" s="521"/>
      <c r="F59" s="53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310" t="s">
        <v>627</v>
      </c>
      <c r="C60" s="20"/>
      <c r="D60" s="522"/>
      <c r="E60" s="233"/>
      <c r="F60" s="316">
        <f>ROUND(IF(F58&lt;E58,F58,E58),-3)</f>
        <v>0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4"/>
      <c r="B61" s="317"/>
      <c r="C61" s="539"/>
      <c r="D61" s="539"/>
      <c r="E61" s="321"/>
      <c r="F61" s="322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 customHeight="1" x14ac:dyDescent="0.2">
      <c r="A62" s="4"/>
      <c r="B62" s="1"/>
      <c r="C62" s="1"/>
      <c r="D62" s="1"/>
      <c r="E62" s="3"/>
      <c r="F62" s="1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 customHeight="1" x14ac:dyDescent="0.2">
      <c r="A63" s="4"/>
      <c r="B63" s="1"/>
      <c r="C63" s="1"/>
      <c r="D63" s="1"/>
      <c r="E63" s="1"/>
      <c r="F63" s="1"/>
      <c r="G63" s="3"/>
      <c r="H63" s="1"/>
      <c r="I63" s="1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 customHeight="1" x14ac:dyDescent="0.2">
      <c r="A64" s="4"/>
      <c r="B64" s="1"/>
      <c r="C64" s="1"/>
      <c r="D64" s="1"/>
      <c r="E64" s="1"/>
      <c r="F64" s="1"/>
      <c r="G64" s="3"/>
      <c r="H64" s="1"/>
      <c r="I64" s="1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 customHeight="1" x14ac:dyDescent="0.2">
      <c r="A65" s="4"/>
      <c r="B65" s="1"/>
      <c r="C65" s="1"/>
      <c r="D65" s="1"/>
      <c r="E65" s="1"/>
      <c r="F65" s="1"/>
      <c r="G65" s="3"/>
      <c r="H65" s="1"/>
      <c r="I65" s="1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 customHeight="1" x14ac:dyDescent="0.2">
      <c r="A66" s="4"/>
      <c r="B66" s="1"/>
      <c r="C66" s="1"/>
      <c r="D66" s="1"/>
      <c r="E66" s="1"/>
      <c r="F66" s="1"/>
      <c r="G66" s="3"/>
      <c r="H66" s="1"/>
      <c r="I66" s="1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 customHeight="1" x14ac:dyDescent="0.2">
      <c r="A67" s="4"/>
      <c r="B67" s="1"/>
      <c r="C67" s="1"/>
      <c r="D67" s="1"/>
      <c r="E67" s="1"/>
      <c r="F67" s="1"/>
      <c r="G67" s="3"/>
      <c r="H67" s="1"/>
      <c r="I67" s="1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 customHeight="1" x14ac:dyDescent="0.2">
      <c r="A68" s="1"/>
      <c r="B68" s="1"/>
      <c r="C68" s="1"/>
      <c r="D68" s="1"/>
      <c r="E68" s="1"/>
      <c r="F68" s="1"/>
      <c r="G68" s="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8"/>
      <c r="B69" s="1"/>
      <c r="C69" s="1"/>
      <c r="D69" s="1"/>
      <c r="E69" s="1"/>
      <c r="F69" s="1"/>
      <c r="G69" s="3"/>
      <c r="H69" s="1"/>
      <c r="I69" s="1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.75" customHeight="1" x14ac:dyDescent="0.2">
      <c r="A70" s="18"/>
      <c r="B70" s="1"/>
      <c r="C70" s="1"/>
      <c r="D70" s="1"/>
      <c r="E70" s="1"/>
      <c r="F70" s="1"/>
      <c r="G70" s="3"/>
      <c r="H70" s="1"/>
      <c r="I70" s="1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.75" customHeight="1" x14ac:dyDescent="0.2">
      <c r="A71" s="18"/>
      <c r="B71" s="1"/>
      <c r="C71" s="1"/>
      <c r="D71" s="1"/>
      <c r="E71" s="1"/>
      <c r="F71" s="1"/>
      <c r="G71" s="3"/>
      <c r="H71" s="1"/>
      <c r="I71" s="1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.75" customHeight="1" x14ac:dyDescent="0.2">
      <c r="A72" s="18"/>
      <c r="B72" s="1"/>
      <c r="C72" s="1"/>
      <c r="D72" s="1"/>
      <c r="E72" s="1"/>
      <c r="F72" s="1"/>
      <c r="G72" s="3"/>
      <c r="H72" s="1"/>
      <c r="I72" s="1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.75" customHeight="1" x14ac:dyDescent="0.2">
      <c r="A73" s="18"/>
      <c r="B73" s="1"/>
      <c r="C73" s="1"/>
      <c r="D73" s="1"/>
      <c r="E73" s="1"/>
      <c r="F73" s="1"/>
      <c r="G73" s="3"/>
      <c r="H73" s="1"/>
      <c r="I73" s="1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.75" customHeight="1" x14ac:dyDescent="0.2">
      <c r="A74" s="18"/>
      <c r="B74" s="1"/>
      <c r="C74" s="1"/>
      <c r="D74" s="1"/>
      <c r="E74" s="1"/>
      <c r="F74" s="1"/>
      <c r="G74" s="3"/>
      <c r="H74" s="1"/>
      <c r="I74" s="1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.75" customHeight="1" x14ac:dyDescent="0.2">
      <c r="A75" s="18"/>
      <c r="B75" s="1"/>
      <c r="C75" s="1"/>
      <c r="D75" s="1"/>
      <c r="E75" s="1"/>
      <c r="F75" s="1"/>
      <c r="G75" s="3"/>
      <c r="H75" s="1"/>
      <c r="I75" s="1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.75" customHeight="1" x14ac:dyDescent="0.2">
      <c r="A76" s="18"/>
      <c r="B76" s="1"/>
      <c r="C76" s="1"/>
      <c r="D76" s="1"/>
      <c r="E76" s="1"/>
      <c r="F76" s="1"/>
      <c r="G76" s="3"/>
      <c r="H76" s="1"/>
      <c r="I76" s="1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.75" customHeight="1" x14ac:dyDescent="0.2">
      <c r="A77" s="18"/>
      <c r="B77" s="1"/>
      <c r="C77" s="1"/>
      <c r="D77" s="1"/>
      <c r="E77" s="1"/>
      <c r="F77" s="1"/>
      <c r="G77" s="3"/>
      <c r="H77" s="1"/>
      <c r="I77" s="1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.75" customHeight="1" x14ac:dyDescent="0.2">
      <c r="A78" s="18"/>
      <c r="B78" s="1"/>
      <c r="C78" s="1"/>
      <c r="D78" s="1"/>
      <c r="E78" s="1"/>
      <c r="F78" s="1"/>
      <c r="G78" s="3"/>
      <c r="H78" s="1"/>
      <c r="I78" s="1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.75" customHeight="1" x14ac:dyDescent="0.2">
      <c r="A79" s="18"/>
      <c r="B79" s="1"/>
      <c r="C79" s="1"/>
      <c r="D79" s="1"/>
      <c r="E79" s="1"/>
      <c r="F79" s="1"/>
      <c r="G79" s="3"/>
      <c r="H79" s="1"/>
      <c r="I79" s="1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.75" customHeight="1" x14ac:dyDescent="0.2">
      <c r="A80" s="18"/>
      <c r="B80" s="1"/>
      <c r="C80" s="1"/>
      <c r="D80" s="1"/>
      <c r="E80" s="1"/>
      <c r="F80" s="1"/>
      <c r="G80" s="3"/>
      <c r="H80" s="1"/>
      <c r="I80" s="1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.75" customHeight="1" x14ac:dyDescent="0.2">
      <c r="A81" s="18"/>
      <c r="B81" s="1"/>
      <c r="C81" s="1"/>
      <c r="D81" s="1"/>
      <c r="E81" s="1"/>
      <c r="F81" s="1"/>
      <c r="G81" s="3"/>
      <c r="H81" s="1"/>
      <c r="I81" s="1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.75" customHeight="1" x14ac:dyDescent="0.2">
      <c r="A82" s="18"/>
      <c r="B82" s="1"/>
      <c r="C82" s="1"/>
      <c r="D82" s="1"/>
      <c r="E82" s="1"/>
      <c r="F82" s="1"/>
      <c r="G82" s="3"/>
      <c r="H82" s="1"/>
      <c r="I82" s="1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.75" customHeight="1" x14ac:dyDescent="0.2">
      <c r="A83" s="18"/>
      <c r="B83" s="1"/>
      <c r="C83" s="1"/>
      <c r="D83" s="1"/>
      <c r="E83" s="1"/>
      <c r="F83" s="1"/>
      <c r="G83" s="3"/>
      <c r="H83" s="1"/>
      <c r="I83" s="1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.75" customHeight="1" x14ac:dyDescent="0.2">
      <c r="A84" s="1"/>
      <c r="B84" s="1"/>
      <c r="C84" s="1"/>
      <c r="D84" s="1"/>
      <c r="E84" s="1"/>
      <c r="F84" s="1"/>
      <c r="G84" s="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3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3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3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3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3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3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3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3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3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3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3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3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3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3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3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3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3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3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3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3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3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3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3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3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3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3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3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3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3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3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3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3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3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3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3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3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3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3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3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3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3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3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3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3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3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3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3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3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3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3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3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3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3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3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3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3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3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3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3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3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3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3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3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3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3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3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3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3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3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3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3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3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3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3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3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3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3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3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3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3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3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3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3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3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3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3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3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3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3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3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3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3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3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3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3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3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3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3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3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3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3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3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3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3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3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3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3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3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3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3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3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3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3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3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3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3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3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3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3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3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3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3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3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3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3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3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3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3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3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3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3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3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3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3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3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3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3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3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3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3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3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3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3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3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3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3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3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3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3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3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3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3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3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3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3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3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3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3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3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3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3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3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3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3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3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3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3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3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3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3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3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3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3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3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3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3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3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3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3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3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3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3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3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3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3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3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3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3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3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3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3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3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3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3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3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3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3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3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3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3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3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3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3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3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3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3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3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3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3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3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3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3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3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3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3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3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3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3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3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3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3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3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3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3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3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3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3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3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3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3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3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3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3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3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3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3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3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3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3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3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3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3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3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3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3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3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3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3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3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3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3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3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3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3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3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3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3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3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3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3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3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3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3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3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3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3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3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3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3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3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3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3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3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3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3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3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3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3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3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3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3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3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3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3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3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3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3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3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3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3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3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3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3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3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3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3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3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3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3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3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3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3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3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3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3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3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3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3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3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3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3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3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3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3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3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3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3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3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3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3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3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3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3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3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3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3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3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3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3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3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3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3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3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3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3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3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3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3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3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3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3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3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3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3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3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3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3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3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3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3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3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3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3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3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3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3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3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3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3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3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3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3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3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3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3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3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3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3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3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3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3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3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3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3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3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3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3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3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3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3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3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3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3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3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3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3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3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3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3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3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3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3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3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3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3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3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3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3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3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3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3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3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3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3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3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3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3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3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3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3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3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3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3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3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3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3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3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3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3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3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3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3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3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3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3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3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3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3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3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3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3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3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3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3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3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3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3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3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3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3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3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3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3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3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3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3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3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3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3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3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3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3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3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3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3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3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3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3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3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3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3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3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3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3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3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3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3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3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3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3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3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3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3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3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3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3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3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3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3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3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3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3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3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3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3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3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3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3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3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3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3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3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3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3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3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3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3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3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3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3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3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3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3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3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3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3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3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3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3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3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3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3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3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3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3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3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3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3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3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3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3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3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3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3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3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3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3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3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3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3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3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3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3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3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3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3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3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3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3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3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3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3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3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3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3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3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3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3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3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3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3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3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3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3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3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3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3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3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3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3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3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3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3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3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3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3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3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3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3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3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3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3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3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3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3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3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3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3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3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3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3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3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3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3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3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3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3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3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3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3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3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3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3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3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3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3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3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3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3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3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3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3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3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3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3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3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3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3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3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3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3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3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3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3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3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3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3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3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3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3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3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3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3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3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3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3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3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3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3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3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3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3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3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3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3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3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3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3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3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3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3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3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3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3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3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3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3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3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3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3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3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3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3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3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3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3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3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3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3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3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3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3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3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3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3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3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3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3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3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3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3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3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3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3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3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3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3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3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3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3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3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3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3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3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3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3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3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3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3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3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3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3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3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3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3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3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3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3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3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3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3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3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3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3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3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3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3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3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3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3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3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3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3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3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3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3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3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3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3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3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3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3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3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3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3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3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3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3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3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3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3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3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3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3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3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3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3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3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3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3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3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3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3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3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3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3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3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3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3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3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3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3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3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3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3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3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3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3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3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3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3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3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3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3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3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3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3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3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3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3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3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3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3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3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3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3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3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3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3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3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3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3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3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3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3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3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3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3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3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3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3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3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3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3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3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3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3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3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3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3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3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3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3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3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3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3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3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3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3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3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3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3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3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3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3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3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3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3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3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3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3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3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3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3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3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3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3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3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3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3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3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3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3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3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3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3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3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3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3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3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3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3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3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3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3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3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3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3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3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3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3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3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3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3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3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3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3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3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 horizontalCentered="1" verticalCentered="1"/>
  <pageMargins left="0.59055118110236227" right="0.59055118110236227" top="0.59055118110236227" bottom="0.59055118110236227" header="0" footer="0"/>
  <pageSetup orientation="portrait"/>
  <headerFooter>
    <oddHeader>&amp;C</oddHeader>
    <oddFooter>&amp;C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34.7109375" customWidth="1"/>
    <col min="3" max="6" width="11.7109375" customWidth="1"/>
    <col min="7" max="7" width="7.7109375" customWidth="1"/>
    <col min="8" max="8" width="4.7109375" customWidth="1"/>
    <col min="9" max="9" width="12.7109375" customWidth="1"/>
    <col min="10" max="10" width="12.85546875" customWidth="1"/>
    <col min="11" max="11" width="3.7109375" customWidth="1"/>
    <col min="12" max="26" width="10.5703125" customWidth="1"/>
  </cols>
  <sheetData>
    <row r="1" spans="1:26" ht="12.75" customHeight="1" x14ac:dyDescent="0.2">
      <c r="A1" s="18"/>
      <c r="B1" s="16" t="str">
        <f>+'20. PÉRDIDAS - ANTICIPO'!B1</f>
        <v>INDUSTRIAS EL MEJOR ESTILO S.A.</v>
      </c>
      <c r="C1" s="18"/>
      <c r="D1" s="18"/>
      <c r="E1" s="18"/>
      <c r="F1" s="18"/>
      <c r="G1" s="19"/>
      <c r="H1" s="19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2.75" customHeight="1" x14ac:dyDescent="0.2">
      <c r="A2" s="18"/>
      <c r="B2" s="16" t="str">
        <f>+'20. PÉRDIDAS - ANTICIPO'!B2</f>
        <v>NIT 860.378.961 - 5</v>
      </c>
      <c r="C2" s="57"/>
      <c r="D2" s="57"/>
      <c r="E2" s="57"/>
      <c r="F2" s="57"/>
      <c r="G2" s="540"/>
      <c r="H2" s="540"/>
      <c r="I2" s="47"/>
      <c r="J2" s="47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2.75" customHeight="1" x14ac:dyDescent="0.2">
      <c r="A3" s="18"/>
      <c r="B3" s="16" t="str">
        <f>+'20. PÉRDIDAS - ANTICIPO'!B3</f>
        <v>DECLARACION DE RENTA AÑO GRAVABLE 2021</v>
      </c>
      <c r="C3" s="57"/>
      <c r="D3" s="57"/>
      <c r="E3" s="57"/>
      <c r="F3" s="57"/>
      <c r="G3" s="540"/>
      <c r="H3" s="540"/>
      <c r="I3" s="541" t="s">
        <v>628</v>
      </c>
      <c r="J3" s="47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2.75" customHeight="1" x14ac:dyDescent="0.2">
      <c r="A4" s="18"/>
      <c r="B4" s="16" t="s">
        <v>28</v>
      </c>
      <c r="C4" s="57"/>
      <c r="D4" s="57"/>
      <c r="E4" s="57"/>
      <c r="F4" s="57"/>
      <c r="G4" s="540"/>
      <c r="H4" s="540"/>
      <c r="I4" s="47"/>
      <c r="J4" s="47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2.75" customHeight="1" x14ac:dyDescent="0.2">
      <c r="A5" s="18"/>
      <c r="B5" s="20"/>
      <c r="C5" s="57"/>
      <c r="D5" s="57"/>
      <c r="E5" s="57"/>
      <c r="F5" s="57"/>
      <c r="G5" s="540"/>
      <c r="H5" s="540"/>
      <c r="I5" s="47"/>
      <c r="J5" s="47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2.75" customHeight="1" x14ac:dyDescent="0.2">
      <c r="A6" s="18"/>
      <c r="B6" s="198"/>
      <c r="C6" s="198" t="s">
        <v>629</v>
      </c>
      <c r="D6" s="198" t="s">
        <v>629</v>
      </c>
      <c r="E6" s="577" t="s">
        <v>285</v>
      </c>
      <c r="F6" s="576"/>
      <c r="G6" s="198"/>
      <c r="H6" s="198"/>
      <c r="I6" s="586" t="s">
        <v>630</v>
      </c>
      <c r="J6" s="587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2.75" customHeight="1" x14ac:dyDescent="0.2">
      <c r="A7" s="18"/>
      <c r="B7" s="273" t="s">
        <v>532</v>
      </c>
      <c r="C7" s="273" t="s">
        <v>42</v>
      </c>
      <c r="D7" s="273" t="s">
        <v>248</v>
      </c>
      <c r="E7" s="273" t="s">
        <v>535</v>
      </c>
      <c r="F7" s="273" t="s">
        <v>631</v>
      </c>
      <c r="G7" s="273" t="s">
        <v>632</v>
      </c>
      <c r="H7" s="273"/>
      <c r="I7" s="542" t="s">
        <v>50</v>
      </c>
      <c r="J7" s="542" t="s">
        <v>87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2.75" customHeight="1" x14ac:dyDescent="0.2">
      <c r="A8" s="18"/>
      <c r="B8" s="543" t="s">
        <v>633</v>
      </c>
      <c r="C8" s="385"/>
      <c r="D8" s="385"/>
      <c r="E8" s="544"/>
      <c r="F8" s="545"/>
      <c r="G8" s="546"/>
      <c r="H8" s="547"/>
      <c r="I8" s="544"/>
      <c r="J8" s="545"/>
      <c r="K8" s="34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2.75" customHeight="1" x14ac:dyDescent="0.2">
      <c r="A9" s="18"/>
      <c r="B9" s="214"/>
      <c r="C9" s="385"/>
      <c r="D9" s="385"/>
      <c r="E9" s="544"/>
      <c r="F9" s="545"/>
      <c r="G9" s="546"/>
      <c r="H9" s="547"/>
      <c r="I9" s="544"/>
      <c r="J9" s="545"/>
      <c r="K9" s="34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2.75" customHeight="1" x14ac:dyDescent="0.2">
      <c r="A10" s="18"/>
      <c r="B10" s="214" t="s">
        <v>634</v>
      </c>
      <c r="C10" s="385">
        <f>+'1. PATRIM FISCAL'!B14</f>
        <v>147306477.19999999</v>
      </c>
      <c r="D10" s="385">
        <f>+'1. PATRIM FISCAL'!G14</f>
        <v>145641586.19999999</v>
      </c>
      <c r="E10" s="544"/>
      <c r="F10" s="545">
        <f>+C10-D10</f>
        <v>1664891</v>
      </c>
      <c r="G10" s="546">
        <v>0.35</v>
      </c>
      <c r="H10" s="547"/>
      <c r="I10" s="544"/>
      <c r="J10" s="545">
        <f>+F10*G10</f>
        <v>582711.85</v>
      </c>
      <c r="K10" s="34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2.75" customHeight="1" x14ac:dyDescent="0.2">
      <c r="A11" s="18"/>
      <c r="B11" s="214" t="s">
        <v>635</v>
      </c>
      <c r="C11" s="385">
        <f>+'1. PATRIM FISCAL'!B17</f>
        <v>398116000</v>
      </c>
      <c r="D11" s="385">
        <f>+'1. PATRIM FISCAL'!G17</f>
        <v>400000000</v>
      </c>
      <c r="E11" s="544">
        <f t="shared" ref="E11:E12" si="0">+D11-C11</f>
        <v>1884000</v>
      </c>
      <c r="F11" s="545"/>
      <c r="G11" s="546">
        <f>+G10</f>
        <v>0.35</v>
      </c>
      <c r="H11" s="547"/>
      <c r="I11" s="544">
        <f t="shared" ref="I11:I12" si="1">+E11*G11</f>
        <v>659400</v>
      </c>
      <c r="J11" s="545"/>
      <c r="K11" s="34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2.75" customHeight="1" x14ac:dyDescent="0.2">
      <c r="A12" s="18"/>
      <c r="B12" s="214" t="s">
        <v>636</v>
      </c>
      <c r="C12" s="385">
        <f>+'1. PATRIM FISCAL'!B30+'1. PATRIM FISCAL'!B32</f>
        <v>357084000</v>
      </c>
      <c r="D12" s="385">
        <f>+'1. PATRIM FISCAL'!G30+'1. PATRIM FISCAL'!G32</f>
        <v>374233300</v>
      </c>
      <c r="E12" s="544">
        <f t="shared" si="0"/>
        <v>17149300</v>
      </c>
      <c r="F12" s="545"/>
      <c r="G12" s="546">
        <f t="shared" ref="G12:G15" si="2">+G10</f>
        <v>0.35</v>
      </c>
      <c r="H12" s="547"/>
      <c r="I12" s="544">
        <f t="shared" si="1"/>
        <v>6002255</v>
      </c>
      <c r="J12" s="545"/>
      <c r="K12" s="34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2.75" customHeight="1" x14ac:dyDescent="0.2">
      <c r="A13" s="18"/>
      <c r="B13" s="214" t="s">
        <v>637</v>
      </c>
      <c r="C13" s="385">
        <f>+'1. PATRIM FISCAL'!B31</f>
        <v>764780836</v>
      </c>
      <c r="D13" s="385">
        <f>+'1. PATRIM FISCAL'!G31</f>
        <v>732624880</v>
      </c>
      <c r="E13" s="544"/>
      <c r="F13" s="545">
        <f>+C13-D13</f>
        <v>32155956</v>
      </c>
      <c r="G13" s="546">
        <f t="shared" si="2"/>
        <v>0.35</v>
      </c>
      <c r="H13" s="547"/>
      <c r="I13" s="544"/>
      <c r="J13" s="545">
        <f>+F13*G13</f>
        <v>11254584.6</v>
      </c>
      <c r="K13" s="34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2.75" customHeight="1" x14ac:dyDescent="0.2">
      <c r="A14" s="18"/>
      <c r="B14" s="214" t="s">
        <v>638</v>
      </c>
      <c r="C14" s="385">
        <f>+'1. PATRIM FISCAL'!B33</f>
        <v>77160493.827160493</v>
      </c>
      <c r="D14" s="385">
        <f>+'1. PATRIM FISCAL'!G33</f>
        <v>90000000</v>
      </c>
      <c r="E14" s="544">
        <f t="shared" ref="E14:E15" si="3">+D14-C14</f>
        <v>12839506.172839507</v>
      </c>
      <c r="F14" s="545"/>
      <c r="G14" s="546">
        <f t="shared" si="2"/>
        <v>0.35</v>
      </c>
      <c r="H14" s="547"/>
      <c r="I14" s="544">
        <f t="shared" ref="I14:I15" si="4">+E14*G14</f>
        <v>4493827.1604938274</v>
      </c>
      <c r="J14" s="545"/>
      <c r="K14" s="34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2.75" customHeight="1" x14ac:dyDescent="0.2">
      <c r="A15" s="18"/>
      <c r="B15" s="214" t="s">
        <v>639</v>
      </c>
      <c r="C15" s="385">
        <f>+'1. PATRIM FISCAL'!B44</f>
        <v>168612000</v>
      </c>
      <c r="D15" s="385">
        <f>+'1. PATRIM FISCAL'!G44</f>
        <v>207902000</v>
      </c>
      <c r="E15" s="544">
        <f t="shared" si="3"/>
        <v>39290000</v>
      </c>
      <c r="F15" s="545"/>
      <c r="G15" s="546">
        <f t="shared" si="2"/>
        <v>0.35</v>
      </c>
      <c r="H15" s="547"/>
      <c r="I15" s="544">
        <f t="shared" si="4"/>
        <v>13751500</v>
      </c>
      <c r="J15" s="545"/>
      <c r="K15" s="34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2.75" customHeight="1" x14ac:dyDescent="0.2">
      <c r="A16" s="18"/>
      <c r="B16" s="214"/>
      <c r="C16" s="385"/>
      <c r="D16" s="385"/>
      <c r="E16" s="544"/>
      <c r="F16" s="545"/>
      <c r="G16" s="546"/>
      <c r="H16" s="547"/>
      <c r="I16" s="544"/>
      <c r="J16" s="545"/>
      <c r="K16" s="34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2.75" customHeight="1" x14ac:dyDescent="0.2">
      <c r="A17" s="18"/>
      <c r="B17" s="543" t="s">
        <v>640</v>
      </c>
      <c r="C17" s="385"/>
      <c r="D17" s="385"/>
      <c r="E17" s="544"/>
      <c r="F17" s="545"/>
      <c r="G17" s="546"/>
      <c r="H17" s="547"/>
      <c r="I17" s="544"/>
      <c r="J17" s="545"/>
      <c r="K17" s="34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2.75" customHeight="1" x14ac:dyDescent="0.2">
      <c r="A18" s="18"/>
      <c r="B18" s="214" t="s">
        <v>641</v>
      </c>
      <c r="C18" s="385">
        <f>+'1. PATRIM FISCAL'!B20</f>
        <v>342225000</v>
      </c>
      <c r="D18" s="385">
        <f>+'1. PATRIM FISCAL'!G20</f>
        <v>248850000</v>
      </c>
      <c r="E18" s="210"/>
      <c r="F18" s="545">
        <f t="shared" ref="F18:F20" si="5">+C18-D18</f>
        <v>93375000</v>
      </c>
      <c r="G18" s="546">
        <v>0</v>
      </c>
      <c r="H18" s="548" t="s">
        <v>406</v>
      </c>
      <c r="I18" s="544"/>
      <c r="J18" s="545"/>
      <c r="K18" s="34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2.75" customHeight="1" x14ac:dyDescent="0.2">
      <c r="A19" s="18"/>
      <c r="B19" s="214" t="s">
        <v>642</v>
      </c>
      <c r="C19" s="385">
        <f>+'1. PATRIM FISCAL'!B21+'1. PATRIM FISCAL'!B23</f>
        <v>326931200</v>
      </c>
      <c r="D19" s="385">
        <f>+'1. PATRIM FISCAL'!G21+'1. PATRIM FISCAL'!G23</f>
        <v>265301508.94097599</v>
      </c>
      <c r="E19" s="544"/>
      <c r="F19" s="545">
        <f t="shared" si="5"/>
        <v>61629691.059024006</v>
      </c>
      <c r="G19" s="546">
        <v>0.1</v>
      </c>
      <c r="H19" s="547"/>
      <c r="I19" s="544"/>
      <c r="J19" s="545">
        <f>+F19*G19</f>
        <v>6162969.1059024008</v>
      </c>
      <c r="K19" s="34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2.75" customHeight="1" x14ac:dyDescent="0.2">
      <c r="A20" s="18"/>
      <c r="B20" s="214" t="s">
        <v>643</v>
      </c>
      <c r="C20" s="385">
        <f>+'1. PATRIM FISCAL'!B22</f>
        <v>426933000</v>
      </c>
      <c r="D20" s="385">
        <f>+'1. PATRIM FISCAL'!G22</f>
        <v>280000000</v>
      </c>
      <c r="E20" s="544"/>
      <c r="F20" s="545">
        <f t="shared" si="5"/>
        <v>146933000</v>
      </c>
      <c r="G20" s="546">
        <v>0</v>
      </c>
      <c r="H20" s="548" t="s">
        <v>410</v>
      </c>
      <c r="I20" s="544"/>
      <c r="J20" s="545"/>
      <c r="K20" s="34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2.75" customHeight="1" x14ac:dyDescent="0.2">
      <c r="A21" s="18"/>
      <c r="B21" s="214"/>
      <c r="C21" s="385"/>
      <c r="D21" s="385"/>
      <c r="E21" s="544"/>
      <c r="F21" s="545"/>
      <c r="G21" s="546"/>
      <c r="H21" s="547"/>
      <c r="I21" s="544"/>
      <c r="J21" s="545"/>
      <c r="K21" s="34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2.75" customHeight="1" x14ac:dyDescent="0.2">
      <c r="A22" s="18"/>
      <c r="B22" s="543" t="s">
        <v>644</v>
      </c>
      <c r="C22" s="385"/>
      <c r="D22" s="385"/>
      <c r="E22" s="544"/>
      <c r="F22" s="545"/>
      <c r="G22" s="546"/>
      <c r="H22" s="547"/>
      <c r="I22" s="544"/>
      <c r="J22" s="545"/>
      <c r="K22" s="34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.75" customHeight="1" x14ac:dyDescent="0.2">
      <c r="A23" s="18"/>
      <c r="B23" s="214" t="s">
        <v>645</v>
      </c>
      <c r="C23" s="385">
        <f>+'1. PATRIM FISCAL'!B47</f>
        <v>504800000</v>
      </c>
      <c r="D23" s="385">
        <f>+'1. PATRIM FISCAL'!G47</f>
        <v>431850000</v>
      </c>
      <c r="E23" s="544"/>
      <c r="F23" s="545">
        <f>+C23-D23</f>
        <v>72950000</v>
      </c>
      <c r="G23" s="546">
        <v>0.1</v>
      </c>
      <c r="H23" s="548" t="s">
        <v>474</v>
      </c>
      <c r="I23" s="544"/>
      <c r="J23" s="545">
        <f>F23*G23</f>
        <v>7295000</v>
      </c>
      <c r="K23" s="34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2.75" customHeight="1" x14ac:dyDescent="0.2">
      <c r="A24" s="18"/>
      <c r="B24" s="214" t="s">
        <v>646</v>
      </c>
      <c r="C24" s="385">
        <f>+'1. PATRIM FISCAL'!B48</f>
        <v>688000000</v>
      </c>
      <c r="D24" s="385">
        <f>+'1. PATRIM FISCAL'!G48</f>
        <v>921000000</v>
      </c>
      <c r="E24" s="544">
        <f t="shared" ref="E24:E25" si="6">+D24-C24</f>
        <v>233000000</v>
      </c>
      <c r="F24" s="545"/>
      <c r="G24" s="546">
        <f t="shared" ref="G24:G25" si="7">+G23</f>
        <v>0.1</v>
      </c>
      <c r="H24" s="548" t="s">
        <v>474</v>
      </c>
      <c r="I24" s="544">
        <f t="shared" ref="I24:I25" si="8">+E24*G24</f>
        <v>23300000</v>
      </c>
      <c r="J24" s="545"/>
      <c r="K24" s="34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.75" customHeight="1" x14ac:dyDescent="0.2">
      <c r="A25" s="18"/>
      <c r="B25" s="214" t="s">
        <v>647</v>
      </c>
      <c r="C25" s="385">
        <f>+'1. PATRIM FISCAL'!B50</f>
        <v>568443000</v>
      </c>
      <c r="D25" s="385">
        <f>+'1. PATRIM FISCAL'!G50</f>
        <v>572671563.63</v>
      </c>
      <c r="E25" s="544">
        <f t="shared" si="6"/>
        <v>4228563.6299999952</v>
      </c>
      <c r="F25" s="545"/>
      <c r="G25" s="546">
        <f t="shared" si="7"/>
        <v>0.1</v>
      </c>
      <c r="H25" s="548" t="s">
        <v>474</v>
      </c>
      <c r="I25" s="544">
        <f t="shared" si="8"/>
        <v>422856.36299999955</v>
      </c>
      <c r="J25" s="545">
        <f>F25*G25</f>
        <v>0</v>
      </c>
      <c r="K25" s="34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2.75" customHeight="1" x14ac:dyDescent="0.2">
      <c r="A26" s="18"/>
      <c r="B26" s="214"/>
      <c r="C26" s="385"/>
      <c r="D26" s="385"/>
      <c r="E26" s="544"/>
      <c r="F26" s="545"/>
      <c r="G26" s="546"/>
      <c r="H26" s="549"/>
      <c r="I26" s="544"/>
      <c r="J26" s="545"/>
      <c r="K26" s="34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2.75" customHeight="1" x14ac:dyDescent="0.2">
      <c r="A27" s="18"/>
      <c r="B27" s="214" t="s">
        <v>648</v>
      </c>
      <c r="C27" s="385">
        <f>+'1. PATRIM FISCAL'!B53</f>
        <v>-469235090.0333333</v>
      </c>
      <c r="D27" s="385">
        <f>+'1. PATRIM FISCAL'!G53</f>
        <v>-810932887.53333342</v>
      </c>
      <c r="E27" s="544"/>
      <c r="F27" s="545">
        <f>+C27-D27</f>
        <v>341697797.50000012</v>
      </c>
      <c r="G27" s="546">
        <f>+G10</f>
        <v>0.35</v>
      </c>
      <c r="H27" s="547"/>
      <c r="I27" s="544"/>
      <c r="J27" s="545">
        <f>+F27*G27</f>
        <v>119594229.12500003</v>
      </c>
      <c r="K27" s="34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.75" customHeight="1" x14ac:dyDescent="0.2">
      <c r="A28" s="18"/>
      <c r="B28" s="214"/>
      <c r="C28" s="222"/>
      <c r="D28" s="222"/>
      <c r="E28" s="544"/>
      <c r="F28" s="545"/>
      <c r="G28" s="546"/>
      <c r="H28" s="547"/>
      <c r="I28" s="544"/>
      <c r="J28" s="545"/>
      <c r="K28" s="34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.75" customHeight="1" x14ac:dyDescent="0.2">
      <c r="A29" s="18"/>
      <c r="B29" s="543" t="s">
        <v>649</v>
      </c>
      <c r="C29" s="465"/>
      <c r="D29" s="222"/>
      <c r="E29" s="34"/>
      <c r="F29" s="545"/>
      <c r="G29" s="546"/>
      <c r="H29" s="547"/>
      <c r="I29" s="544"/>
      <c r="J29" s="545"/>
      <c r="K29" s="34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.75" customHeight="1" x14ac:dyDescent="0.2">
      <c r="A30" s="18"/>
      <c r="B30" s="214"/>
      <c r="C30" s="465"/>
      <c r="D30" s="222"/>
      <c r="E30" s="34"/>
      <c r="F30" s="545"/>
      <c r="G30" s="546"/>
      <c r="H30" s="547"/>
      <c r="I30" s="544"/>
      <c r="J30" s="545"/>
      <c r="K30" s="34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.75" customHeight="1" x14ac:dyDescent="0.2">
      <c r="A31" s="18"/>
      <c r="B31" s="214" t="s">
        <v>650</v>
      </c>
      <c r="C31" s="465">
        <v>0</v>
      </c>
      <c r="D31" s="222">
        <v>0</v>
      </c>
      <c r="E31" s="34"/>
      <c r="F31" s="545"/>
      <c r="G31" s="546"/>
      <c r="H31" s="547"/>
      <c r="I31" s="544"/>
      <c r="J31" s="545"/>
      <c r="K31" s="34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.75" customHeight="1" x14ac:dyDescent="0.2">
      <c r="A32" s="18"/>
      <c r="B32" s="214"/>
      <c r="C32" s="465"/>
      <c r="D32" s="222"/>
      <c r="E32" s="34"/>
      <c r="F32" s="545"/>
      <c r="G32" s="546"/>
      <c r="H32" s="547"/>
      <c r="I32" s="544"/>
      <c r="J32" s="545"/>
      <c r="K32" s="34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.75" customHeight="1" x14ac:dyDescent="0.2">
      <c r="A33" s="18"/>
      <c r="B33" s="543" t="s">
        <v>651</v>
      </c>
      <c r="C33" s="544"/>
      <c r="D33" s="385"/>
      <c r="E33" s="34"/>
      <c r="F33" s="545"/>
      <c r="G33" s="546"/>
      <c r="H33" s="547"/>
      <c r="I33" s="544"/>
      <c r="J33" s="545"/>
      <c r="K33" s="34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.75" customHeight="1" x14ac:dyDescent="0.2">
      <c r="A34" s="18"/>
      <c r="B34" s="214" t="s">
        <v>652</v>
      </c>
      <c r="C34" s="544"/>
      <c r="D34" s="385">
        <f>+'20. PÉRDIDAS - ANTICIPO'!I28</f>
        <v>0</v>
      </c>
      <c r="E34" s="544"/>
      <c r="F34" s="545"/>
      <c r="G34" s="546"/>
      <c r="H34" s="549"/>
      <c r="I34" s="544"/>
      <c r="J34" s="545"/>
      <c r="K34" s="34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.75" customHeight="1" x14ac:dyDescent="0.2">
      <c r="A35" s="18"/>
      <c r="B35" s="214" t="s">
        <v>653</v>
      </c>
      <c r="C35" s="544"/>
      <c r="D35" s="385">
        <f>+'20. PÉRDIDAS - ANTICIPO'!I37</f>
        <v>86330000</v>
      </c>
      <c r="E35" s="544">
        <f>+D35</f>
        <v>86330000</v>
      </c>
      <c r="F35" s="545"/>
      <c r="G35" s="546">
        <f>+G10</f>
        <v>0.35</v>
      </c>
      <c r="H35" s="549"/>
      <c r="I35" s="544">
        <f>+E35*G35</f>
        <v>30215499.999999996</v>
      </c>
      <c r="J35" s="545"/>
      <c r="K35" s="34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.75" customHeight="1" x14ac:dyDescent="0.2">
      <c r="A36" s="18"/>
      <c r="B36" s="346"/>
      <c r="C36" s="550"/>
      <c r="D36" s="414"/>
      <c r="E36" s="550"/>
      <c r="F36" s="551"/>
      <c r="G36" s="551"/>
      <c r="H36" s="552"/>
      <c r="I36" s="550"/>
      <c r="J36" s="551"/>
      <c r="K36" s="34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2.75" customHeight="1" x14ac:dyDescent="0.2">
      <c r="A37" s="18"/>
      <c r="B37" s="553" t="s">
        <v>654</v>
      </c>
      <c r="C37" s="36"/>
      <c r="D37" s="36"/>
      <c r="E37" s="36"/>
      <c r="F37" s="36"/>
      <c r="G37" s="36"/>
      <c r="H37" s="554"/>
      <c r="I37" s="555">
        <f t="shared" ref="I37:J37" si="9">SUM(I9:I36)</f>
        <v>78845338.523493826</v>
      </c>
      <c r="J37" s="556">
        <f t="shared" si="9"/>
        <v>144889494.68090242</v>
      </c>
      <c r="K37" s="34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2.75" customHeight="1" x14ac:dyDescent="0.2">
      <c r="A38" s="18"/>
      <c r="B38" s="18"/>
      <c r="C38" s="34"/>
      <c r="D38" s="34"/>
      <c r="E38" s="34"/>
      <c r="F38" s="34"/>
      <c r="G38" s="34"/>
      <c r="H38" s="547"/>
      <c r="I38" s="34"/>
      <c r="J38" s="34"/>
      <c r="K38" s="34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2.75" customHeight="1" x14ac:dyDescent="0.2">
      <c r="A39" s="18"/>
      <c r="B39" s="557" t="s">
        <v>655</v>
      </c>
      <c r="C39" s="18"/>
      <c r="D39" s="18"/>
      <c r="E39" s="18"/>
      <c r="F39" s="18"/>
      <c r="G39" s="18"/>
      <c r="H39" s="19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2.75" customHeight="1" x14ac:dyDescent="0.2">
      <c r="A40" s="18"/>
      <c r="B40" s="228"/>
      <c r="C40" s="228"/>
      <c r="D40" s="228"/>
      <c r="E40" s="228"/>
      <c r="F40" s="228"/>
      <c r="G40" s="558"/>
      <c r="H40" s="558"/>
      <c r="I40" s="228"/>
      <c r="J40" s="22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2.75" customHeight="1" x14ac:dyDescent="0.2">
      <c r="A41" s="18"/>
      <c r="B41" s="210" t="s">
        <v>656</v>
      </c>
      <c r="C41" s="18"/>
      <c r="D41" s="18"/>
      <c r="E41" s="18"/>
      <c r="F41" s="18"/>
      <c r="G41" s="19"/>
      <c r="H41" s="19"/>
      <c r="I41" s="559">
        <f t="shared" ref="I41:J41" si="10">+I37</f>
        <v>78845338.523493826</v>
      </c>
      <c r="J41" s="560">
        <f t="shared" si="10"/>
        <v>144889494.68090242</v>
      </c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2.75" customHeight="1" x14ac:dyDescent="0.2">
      <c r="A42" s="18"/>
      <c r="B42" s="210" t="s">
        <v>657</v>
      </c>
      <c r="C42" s="18"/>
      <c r="D42" s="18"/>
      <c r="E42" s="18"/>
      <c r="F42" s="18"/>
      <c r="G42" s="19"/>
      <c r="H42" s="19"/>
      <c r="I42" s="465">
        <v>71904000</v>
      </c>
      <c r="J42" s="493">
        <v>109992593.85900001</v>
      </c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2.75" customHeight="1" x14ac:dyDescent="0.2">
      <c r="A43" s="18"/>
      <c r="B43" s="290" t="s">
        <v>658</v>
      </c>
      <c r="C43" s="228"/>
      <c r="D43" s="228"/>
      <c r="E43" s="228"/>
      <c r="F43" s="228"/>
      <c r="G43" s="558"/>
      <c r="H43" s="558"/>
      <c r="I43" s="561">
        <f t="shared" ref="I43:J43" si="11">+I41-I42</f>
        <v>6941338.5234938264</v>
      </c>
      <c r="J43" s="562">
        <f t="shared" si="11"/>
        <v>34896900.821902409</v>
      </c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2.75" customHeight="1" x14ac:dyDescent="0.2">
      <c r="A44" s="18"/>
      <c r="B44" s="18"/>
      <c r="C44" s="18"/>
      <c r="D44" s="18"/>
      <c r="E44" s="18"/>
      <c r="F44" s="18"/>
      <c r="G44" s="19"/>
      <c r="H44" s="19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2.75" customHeight="1" x14ac:dyDescent="0.2">
      <c r="A45" s="18"/>
      <c r="B45" s="18" t="s">
        <v>659</v>
      </c>
      <c r="C45" s="18"/>
      <c r="D45" s="18"/>
      <c r="E45" s="18"/>
      <c r="F45" s="18"/>
      <c r="G45" s="19"/>
      <c r="H45" s="19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2.75" customHeight="1" x14ac:dyDescent="0.2">
      <c r="A46" s="18"/>
      <c r="B46" s="18" t="s">
        <v>660</v>
      </c>
      <c r="C46" s="18"/>
      <c r="D46" s="18"/>
      <c r="E46" s="18"/>
      <c r="F46" s="18"/>
      <c r="G46" s="19"/>
      <c r="H46" s="19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2.75" customHeight="1" x14ac:dyDescent="0.2">
      <c r="A47" s="18"/>
      <c r="B47" s="18" t="s">
        <v>661</v>
      </c>
      <c r="C47" s="18"/>
      <c r="D47" s="18"/>
      <c r="E47" s="18"/>
      <c r="F47" s="18"/>
      <c r="G47" s="19"/>
      <c r="H47" s="19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2.75" customHeight="1" x14ac:dyDescent="0.2">
      <c r="A48" s="18"/>
      <c r="B48" s="18"/>
      <c r="C48" s="18"/>
      <c r="D48" s="18"/>
      <c r="E48" s="18"/>
      <c r="F48" s="18"/>
      <c r="G48" s="19"/>
      <c r="H48" s="19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2.75" customHeight="1" x14ac:dyDescent="0.2">
      <c r="A49" s="18"/>
      <c r="B49" s="18"/>
      <c r="C49" s="18"/>
      <c r="D49" s="18"/>
      <c r="E49" s="18"/>
      <c r="F49" s="18"/>
      <c r="G49" s="19"/>
      <c r="H49" s="1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2.75" customHeight="1" x14ac:dyDescent="0.2">
      <c r="A50" s="18"/>
      <c r="B50" s="18"/>
      <c r="C50" s="18"/>
      <c r="D50" s="18"/>
      <c r="E50" s="18"/>
      <c r="F50" s="18"/>
      <c r="G50" s="19"/>
      <c r="H50" s="19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2.75" customHeight="1" x14ac:dyDescent="0.2">
      <c r="A51" s="18"/>
      <c r="B51" s="18"/>
      <c r="C51" s="18"/>
      <c r="D51" s="18"/>
      <c r="E51" s="18"/>
      <c r="F51" s="18"/>
      <c r="G51" s="19"/>
      <c r="H51" s="19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2.75" customHeight="1" x14ac:dyDescent="0.2">
      <c r="A52" s="18"/>
      <c r="B52" s="18"/>
      <c r="C52" s="18"/>
      <c r="D52" s="18"/>
      <c r="E52" s="18"/>
      <c r="F52" s="18"/>
      <c r="G52" s="19"/>
      <c r="H52" s="19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2.75" customHeight="1" x14ac:dyDescent="0.2">
      <c r="A53" s="18"/>
      <c r="B53" s="18"/>
      <c r="C53" s="18"/>
      <c r="D53" s="18"/>
      <c r="E53" s="18"/>
      <c r="F53" s="18"/>
      <c r="G53" s="19"/>
      <c r="H53" s="19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2.75" customHeight="1" x14ac:dyDescent="0.2">
      <c r="A54" s="18"/>
      <c r="B54" s="18"/>
      <c r="C54" s="18"/>
      <c r="D54" s="18"/>
      <c r="E54" s="18"/>
      <c r="F54" s="18"/>
      <c r="G54" s="19"/>
      <c r="H54" s="19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2.75" customHeight="1" x14ac:dyDescent="0.2">
      <c r="A55" s="18"/>
      <c r="B55" s="18"/>
      <c r="C55" s="18"/>
      <c r="D55" s="18"/>
      <c r="E55" s="18"/>
      <c r="F55" s="18"/>
      <c r="G55" s="19"/>
      <c r="H55" s="19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2.75" customHeight="1" x14ac:dyDescent="0.2">
      <c r="A56" s="18"/>
      <c r="B56" s="18"/>
      <c r="C56" s="18"/>
      <c r="D56" s="18"/>
      <c r="E56" s="18"/>
      <c r="F56" s="18"/>
      <c r="G56" s="19"/>
      <c r="H56" s="19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2.75" customHeight="1" x14ac:dyDescent="0.2">
      <c r="A57" s="18"/>
      <c r="B57" s="18"/>
      <c r="C57" s="18"/>
      <c r="D57" s="18"/>
      <c r="E57" s="18"/>
      <c r="F57" s="18"/>
      <c r="G57" s="19"/>
      <c r="H57" s="19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2.75" customHeight="1" x14ac:dyDescent="0.2">
      <c r="A58" s="18"/>
      <c r="B58" s="18"/>
      <c r="C58" s="18"/>
      <c r="D58" s="18"/>
      <c r="E58" s="18"/>
      <c r="F58" s="18"/>
      <c r="G58" s="19"/>
      <c r="H58" s="19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2.75" customHeight="1" x14ac:dyDescent="0.2">
      <c r="A59" s="18"/>
      <c r="B59" s="18"/>
      <c r="C59" s="18"/>
      <c r="D59" s="18"/>
      <c r="E59" s="18"/>
      <c r="F59" s="18"/>
      <c r="G59" s="19"/>
      <c r="H59" s="19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2.75" customHeight="1" x14ac:dyDescent="0.2">
      <c r="A60" s="18"/>
      <c r="B60" s="18"/>
      <c r="C60" s="18"/>
      <c r="D60" s="18"/>
      <c r="E60" s="18"/>
      <c r="F60" s="18"/>
      <c r="G60" s="19"/>
      <c r="H60" s="19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2.75" customHeight="1" x14ac:dyDescent="0.2">
      <c r="A61" s="18"/>
      <c r="B61" s="18"/>
      <c r="C61" s="18"/>
      <c r="D61" s="18"/>
      <c r="E61" s="18"/>
      <c r="F61" s="18"/>
      <c r="G61" s="19"/>
      <c r="H61" s="19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2.75" customHeight="1" x14ac:dyDescent="0.2">
      <c r="A62" s="18"/>
      <c r="B62" s="18"/>
      <c r="C62" s="18"/>
      <c r="D62" s="18"/>
      <c r="E62" s="18"/>
      <c r="F62" s="18"/>
      <c r="G62" s="19"/>
      <c r="H62" s="19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2.75" customHeight="1" x14ac:dyDescent="0.2">
      <c r="A63" s="18"/>
      <c r="B63" s="18"/>
      <c r="C63" s="18"/>
      <c r="D63" s="18"/>
      <c r="E63" s="18"/>
      <c r="F63" s="18"/>
      <c r="G63" s="19"/>
      <c r="H63" s="19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2.75" customHeight="1" x14ac:dyDescent="0.2">
      <c r="A64" s="18"/>
      <c r="B64" s="18"/>
      <c r="C64" s="18"/>
      <c r="D64" s="18"/>
      <c r="E64" s="18"/>
      <c r="F64" s="18"/>
      <c r="G64" s="19"/>
      <c r="H64" s="19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2.75" customHeight="1" x14ac:dyDescent="0.2">
      <c r="A65" s="18"/>
      <c r="B65" s="18"/>
      <c r="C65" s="18"/>
      <c r="D65" s="18"/>
      <c r="E65" s="18"/>
      <c r="F65" s="18"/>
      <c r="G65" s="19"/>
      <c r="H65" s="19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2.75" customHeight="1" x14ac:dyDescent="0.2">
      <c r="A66" s="18"/>
      <c r="B66" s="18"/>
      <c r="C66" s="18"/>
      <c r="D66" s="18"/>
      <c r="E66" s="18"/>
      <c r="F66" s="18"/>
      <c r="G66" s="19"/>
      <c r="H66" s="19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2.75" customHeight="1" x14ac:dyDescent="0.2">
      <c r="A67" s="18"/>
      <c r="B67" s="18"/>
      <c r="C67" s="18"/>
      <c r="D67" s="18"/>
      <c r="E67" s="18"/>
      <c r="F67" s="18"/>
      <c r="G67" s="19"/>
      <c r="H67" s="19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2.75" customHeight="1" x14ac:dyDescent="0.2">
      <c r="A68" s="18"/>
      <c r="B68" s="18"/>
      <c r="C68" s="18"/>
      <c r="D68" s="18"/>
      <c r="E68" s="18"/>
      <c r="F68" s="18"/>
      <c r="G68" s="19"/>
      <c r="H68" s="19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2.75" customHeight="1" x14ac:dyDescent="0.2">
      <c r="A69" s="18"/>
      <c r="B69" s="18"/>
      <c r="C69" s="18"/>
      <c r="D69" s="18"/>
      <c r="E69" s="18"/>
      <c r="F69" s="18"/>
      <c r="G69" s="19"/>
      <c r="H69" s="19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.75" customHeight="1" x14ac:dyDescent="0.2">
      <c r="A70" s="18"/>
      <c r="B70" s="18"/>
      <c r="C70" s="18"/>
      <c r="D70" s="18"/>
      <c r="E70" s="18"/>
      <c r="F70" s="18"/>
      <c r="G70" s="19"/>
      <c r="H70" s="19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.75" customHeight="1" x14ac:dyDescent="0.2">
      <c r="A71" s="18"/>
      <c r="B71" s="18"/>
      <c r="C71" s="18"/>
      <c r="D71" s="18"/>
      <c r="E71" s="18"/>
      <c r="F71" s="18"/>
      <c r="G71" s="19"/>
      <c r="H71" s="19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.75" customHeight="1" x14ac:dyDescent="0.2">
      <c r="A72" s="18"/>
      <c r="B72" s="18"/>
      <c r="C72" s="18"/>
      <c r="D72" s="18"/>
      <c r="E72" s="18"/>
      <c r="F72" s="18"/>
      <c r="G72" s="19"/>
      <c r="H72" s="19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.75" customHeight="1" x14ac:dyDescent="0.2">
      <c r="A73" s="18"/>
      <c r="B73" s="18"/>
      <c r="C73" s="18"/>
      <c r="D73" s="18"/>
      <c r="E73" s="18"/>
      <c r="F73" s="18"/>
      <c r="G73" s="19"/>
      <c r="H73" s="19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.75" customHeight="1" x14ac:dyDescent="0.2">
      <c r="A74" s="18"/>
      <c r="B74" s="18"/>
      <c r="C74" s="18"/>
      <c r="D74" s="18"/>
      <c r="E74" s="18"/>
      <c r="F74" s="18"/>
      <c r="G74" s="19"/>
      <c r="H74" s="19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.75" customHeight="1" x14ac:dyDescent="0.2">
      <c r="A75" s="18"/>
      <c r="B75" s="18"/>
      <c r="C75" s="18"/>
      <c r="D75" s="18"/>
      <c r="E75" s="18"/>
      <c r="F75" s="18"/>
      <c r="G75" s="19"/>
      <c r="H75" s="19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.75" customHeight="1" x14ac:dyDescent="0.2">
      <c r="A76" s="18"/>
      <c r="B76" s="18"/>
      <c r="C76" s="18"/>
      <c r="D76" s="18"/>
      <c r="E76" s="18"/>
      <c r="F76" s="18"/>
      <c r="G76" s="19"/>
      <c r="H76" s="19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.75" customHeight="1" x14ac:dyDescent="0.2">
      <c r="A77" s="18"/>
      <c r="B77" s="18"/>
      <c r="C77" s="18"/>
      <c r="D77" s="18"/>
      <c r="E77" s="18"/>
      <c r="F77" s="18"/>
      <c r="G77" s="19"/>
      <c r="H77" s="19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.75" customHeight="1" x14ac:dyDescent="0.2">
      <c r="A78" s="18"/>
      <c r="B78" s="18"/>
      <c r="C78" s="18"/>
      <c r="D78" s="18"/>
      <c r="E78" s="18"/>
      <c r="F78" s="18"/>
      <c r="G78" s="19"/>
      <c r="H78" s="19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.75" customHeight="1" x14ac:dyDescent="0.2">
      <c r="A79" s="18"/>
      <c r="B79" s="18"/>
      <c r="C79" s="18"/>
      <c r="D79" s="18"/>
      <c r="E79" s="18"/>
      <c r="F79" s="18"/>
      <c r="G79" s="19"/>
      <c r="H79" s="19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.75" customHeight="1" x14ac:dyDescent="0.2">
      <c r="A80" s="18"/>
      <c r="B80" s="18"/>
      <c r="C80" s="18"/>
      <c r="D80" s="18"/>
      <c r="E80" s="18"/>
      <c r="F80" s="18"/>
      <c r="G80" s="19"/>
      <c r="H80" s="19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.75" customHeight="1" x14ac:dyDescent="0.2">
      <c r="A81" s="18"/>
      <c r="B81" s="18"/>
      <c r="C81" s="18"/>
      <c r="D81" s="18"/>
      <c r="E81" s="18"/>
      <c r="F81" s="18"/>
      <c r="G81" s="19"/>
      <c r="H81" s="19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.75" customHeight="1" x14ac:dyDescent="0.2">
      <c r="A82" s="18"/>
      <c r="B82" s="18"/>
      <c r="C82" s="18"/>
      <c r="D82" s="18"/>
      <c r="E82" s="18"/>
      <c r="F82" s="18"/>
      <c r="G82" s="19"/>
      <c r="H82" s="19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.75" customHeight="1" x14ac:dyDescent="0.2">
      <c r="A83" s="18"/>
      <c r="B83" s="18"/>
      <c r="C83" s="18"/>
      <c r="D83" s="18"/>
      <c r="E83" s="18"/>
      <c r="F83" s="18"/>
      <c r="G83" s="19"/>
      <c r="H83" s="19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.75" customHeight="1" x14ac:dyDescent="0.2">
      <c r="A84" s="18"/>
      <c r="B84" s="18"/>
      <c r="C84" s="18"/>
      <c r="D84" s="18"/>
      <c r="E84" s="18"/>
      <c r="F84" s="18"/>
      <c r="G84" s="19"/>
      <c r="H84" s="19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2.75" customHeight="1" x14ac:dyDescent="0.2">
      <c r="A85" s="18"/>
      <c r="B85" s="18"/>
      <c r="C85" s="18"/>
      <c r="D85" s="18"/>
      <c r="E85" s="18"/>
      <c r="F85" s="18"/>
      <c r="G85" s="19"/>
      <c r="H85" s="19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2.75" customHeight="1" x14ac:dyDescent="0.2">
      <c r="A86" s="18"/>
      <c r="B86" s="18"/>
      <c r="C86" s="18"/>
      <c r="D86" s="18"/>
      <c r="E86" s="18"/>
      <c r="F86" s="18"/>
      <c r="G86" s="19"/>
      <c r="H86" s="19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2.75" customHeight="1" x14ac:dyDescent="0.2">
      <c r="A87" s="18"/>
      <c r="B87" s="18"/>
      <c r="C87" s="18"/>
      <c r="D87" s="18"/>
      <c r="E87" s="18"/>
      <c r="F87" s="18"/>
      <c r="G87" s="19"/>
      <c r="H87" s="19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2.75" customHeight="1" x14ac:dyDescent="0.2">
      <c r="A88" s="18"/>
      <c r="B88" s="18"/>
      <c r="C88" s="18"/>
      <c r="D88" s="18"/>
      <c r="E88" s="18"/>
      <c r="F88" s="18"/>
      <c r="G88" s="19"/>
      <c r="H88" s="19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2.75" customHeight="1" x14ac:dyDescent="0.2">
      <c r="A89" s="18"/>
      <c r="B89" s="18"/>
      <c r="C89" s="18"/>
      <c r="D89" s="18"/>
      <c r="E89" s="18"/>
      <c r="F89" s="18"/>
      <c r="G89" s="19"/>
      <c r="H89" s="19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2.75" customHeight="1" x14ac:dyDescent="0.2">
      <c r="A90" s="18"/>
      <c r="B90" s="18"/>
      <c r="C90" s="18"/>
      <c r="D90" s="18"/>
      <c r="E90" s="18"/>
      <c r="F90" s="18"/>
      <c r="G90" s="19"/>
      <c r="H90" s="19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2.75" customHeight="1" x14ac:dyDescent="0.2">
      <c r="A91" s="18"/>
      <c r="B91" s="18"/>
      <c r="C91" s="18"/>
      <c r="D91" s="18"/>
      <c r="E91" s="18"/>
      <c r="F91" s="18"/>
      <c r="G91" s="19"/>
      <c r="H91" s="19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2.75" customHeight="1" x14ac:dyDescent="0.2">
      <c r="A92" s="18"/>
      <c r="B92" s="18"/>
      <c r="C92" s="18"/>
      <c r="D92" s="18"/>
      <c r="E92" s="18"/>
      <c r="F92" s="18"/>
      <c r="G92" s="19"/>
      <c r="H92" s="19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2.75" customHeight="1" x14ac:dyDescent="0.2">
      <c r="A93" s="18"/>
      <c r="B93" s="18"/>
      <c r="C93" s="18"/>
      <c r="D93" s="18"/>
      <c r="E93" s="18"/>
      <c r="F93" s="18"/>
      <c r="G93" s="19"/>
      <c r="H93" s="19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2.75" customHeight="1" x14ac:dyDescent="0.2">
      <c r="A94" s="18"/>
      <c r="B94" s="18"/>
      <c r="C94" s="18"/>
      <c r="D94" s="18"/>
      <c r="E94" s="18"/>
      <c r="F94" s="18"/>
      <c r="G94" s="19"/>
      <c r="H94" s="19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2.75" customHeight="1" x14ac:dyDescent="0.2">
      <c r="A95" s="18"/>
      <c r="B95" s="18"/>
      <c r="C95" s="18"/>
      <c r="D95" s="18"/>
      <c r="E95" s="18"/>
      <c r="F95" s="18"/>
      <c r="G95" s="19"/>
      <c r="H95" s="19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2.75" customHeight="1" x14ac:dyDescent="0.2">
      <c r="A96" s="18"/>
      <c r="B96" s="18"/>
      <c r="C96" s="18"/>
      <c r="D96" s="18"/>
      <c r="E96" s="18"/>
      <c r="F96" s="18"/>
      <c r="G96" s="19"/>
      <c r="H96" s="19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2.75" customHeight="1" x14ac:dyDescent="0.2">
      <c r="A97" s="18"/>
      <c r="B97" s="18"/>
      <c r="C97" s="18"/>
      <c r="D97" s="18"/>
      <c r="E97" s="18"/>
      <c r="F97" s="18"/>
      <c r="G97" s="19"/>
      <c r="H97" s="19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2.75" customHeight="1" x14ac:dyDescent="0.2">
      <c r="A98" s="18"/>
      <c r="B98" s="18"/>
      <c r="C98" s="18"/>
      <c r="D98" s="18"/>
      <c r="E98" s="18"/>
      <c r="F98" s="18"/>
      <c r="G98" s="19"/>
      <c r="H98" s="19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2.75" customHeight="1" x14ac:dyDescent="0.2">
      <c r="A99" s="18"/>
      <c r="B99" s="18"/>
      <c r="C99" s="18"/>
      <c r="D99" s="18"/>
      <c r="E99" s="18"/>
      <c r="F99" s="18"/>
      <c r="G99" s="19"/>
      <c r="H99" s="19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2.75" customHeight="1" x14ac:dyDescent="0.2">
      <c r="A100" s="18"/>
      <c r="B100" s="18"/>
      <c r="C100" s="18"/>
      <c r="D100" s="18"/>
      <c r="E100" s="18"/>
      <c r="F100" s="18"/>
      <c r="G100" s="19"/>
      <c r="H100" s="19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2.75" customHeight="1" x14ac:dyDescent="0.2">
      <c r="A101" s="18"/>
      <c r="B101" s="18"/>
      <c r="C101" s="18"/>
      <c r="D101" s="18"/>
      <c r="E101" s="18"/>
      <c r="F101" s="18"/>
      <c r="G101" s="19"/>
      <c r="H101" s="19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2.75" customHeight="1" x14ac:dyDescent="0.2">
      <c r="A102" s="18"/>
      <c r="B102" s="18"/>
      <c r="C102" s="18"/>
      <c r="D102" s="18"/>
      <c r="E102" s="18"/>
      <c r="F102" s="18"/>
      <c r="G102" s="19"/>
      <c r="H102" s="19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2.75" customHeight="1" x14ac:dyDescent="0.2">
      <c r="A103" s="18"/>
      <c r="B103" s="18"/>
      <c r="C103" s="18"/>
      <c r="D103" s="18"/>
      <c r="E103" s="18"/>
      <c r="F103" s="18"/>
      <c r="G103" s="19"/>
      <c r="H103" s="19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2.75" customHeight="1" x14ac:dyDescent="0.2">
      <c r="A104" s="18"/>
      <c r="B104" s="18"/>
      <c r="C104" s="18"/>
      <c r="D104" s="18"/>
      <c r="E104" s="18"/>
      <c r="F104" s="18"/>
      <c r="G104" s="19"/>
      <c r="H104" s="19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2.75" customHeight="1" x14ac:dyDescent="0.2">
      <c r="A105" s="18"/>
      <c r="B105" s="18"/>
      <c r="C105" s="18"/>
      <c r="D105" s="18"/>
      <c r="E105" s="18"/>
      <c r="F105" s="18"/>
      <c r="G105" s="19"/>
      <c r="H105" s="19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2.75" customHeight="1" x14ac:dyDescent="0.2">
      <c r="A106" s="18"/>
      <c r="B106" s="18"/>
      <c r="C106" s="18"/>
      <c r="D106" s="18"/>
      <c r="E106" s="18"/>
      <c r="F106" s="18"/>
      <c r="G106" s="19"/>
      <c r="H106" s="19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2.75" customHeight="1" x14ac:dyDescent="0.2">
      <c r="A107" s="18"/>
      <c r="B107" s="18"/>
      <c r="C107" s="18"/>
      <c r="D107" s="18"/>
      <c r="E107" s="18"/>
      <c r="F107" s="18"/>
      <c r="G107" s="19"/>
      <c r="H107" s="19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2.75" customHeight="1" x14ac:dyDescent="0.2">
      <c r="A108" s="18"/>
      <c r="B108" s="18"/>
      <c r="C108" s="18"/>
      <c r="D108" s="18"/>
      <c r="E108" s="18"/>
      <c r="F108" s="18"/>
      <c r="G108" s="19"/>
      <c r="H108" s="19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2.75" customHeight="1" x14ac:dyDescent="0.2">
      <c r="A109" s="18"/>
      <c r="B109" s="18"/>
      <c r="C109" s="18"/>
      <c r="D109" s="18"/>
      <c r="E109" s="18"/>
      <c r="F109" s="18"/>
      <c r="G109" s="19"/>
      <c r="H109" s="19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2.75" customHeight="1" x14ac:dyDescent="0.2">
      <c r="A110" s="18"/>
      <c r="B110" s="18"/>
      <c r="C110" s="18"/>
      <c r="D110" s="18"/>
      <c r="E110" s="18"/>
      <c r="F110" s="18"/>
      <c r="G110" s="19"/>
      <c r="H110" s="19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2.75" customHeight="1" x14ac:dyDescent="0.2">
      <c r="A111" s="18"/>
      <c r="B111" s="18"/>
      <c r="C111" s="18"/>
      <c r="D111" s="18"/>
      <c r="E111" s="18"/>
      <c r="F111" s="18"/>
      <c r="G111" s="19"/>
      <c r="H111" s="19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2.75" customHeight="1" x14ac:dyDescent="0.2">
      <c r="A112" s="18"/>
      <c r="B112" s="18"/>
      <c r="C112" s="18"/>
      <c r="D112" s="18"/>
      <c r="E112" s="18"/>
      <c r="F112" s="18"/>
      <c r="G112" s="19"/>
      <c r="H112" s="19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2.75" customHeight="1" x14ac:dyDescent="0.2">
      <c r="A113" s="18"/>
      <c r="B113" s="18"/>
      <c r="C113" s="18"/>
      <c r="D113" s="18"/>
      <c r="E113" s="18"/>
      <c r="F113" s="18"/>
      <c r="G113" s="19"/>
      <c r="H113" s="19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2.75" customHeight="1" x14ac:dyDescent="0.2">
      <c r="A114" s="18"/>
      <c r="B114" s="18"/>
      <c r="C114" s="18"/>
      <c r="D114" s="18"/>
      <c r="E114" s="18"/>
      <c r="F114" s="18"/>
      <c r="G114" s="19"/>
      <c r="H114" s="19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2.75" customHeight="1" x14ac:dyDescent="0.2">
      <c r="A115" s="18"/>
      <c r="B115" s="18"/>
      <c r="C115" s="18"/>
      <c r="D115" s="18"/>
      <c r="E115" s="18"/>
      <c r="F115" s="18"/>
      <c r="G115" s="19"/>
      <c r="H115" s="19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2.75" customHeight="1" x14ac:dyDescent="0.2">
      <c r="A116" s="18"/>
      <c r="B116" s="18"/>
      <c r="C116" s="18"/>
      <c r="D116" s="18"/>
      <c r="E116" s="18"/>
      <c r="F116" s="18"/>
      <c r="G116" s="19"/>
      <c r="H116" s="19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2.75" customHeight="1" x14ac:dyDescent="0.2">
      <c r="A117" s="18"/>
      <c r="B117" s="18"/>
      <c r="C117" s="18"/>
      <c r="D117" s="18"/>
      <c r="E117" s="18"/>
      <c r="F117" s="18"/>
      <c r="G117" s="19"/>
      <c r="H117" s="19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2.75" customHeight="1" x14ac:dyDescent="0.2">
      <c r="A118" s="18"/>
      <c r="B118" s="18"/>
      <c r="C118" s="18"/>
      <c r="D118" s="18"/>
      <c r="E118" s="18"/>
      <c r="F118" s="18"/>
      <c r="G118" s="19"/>
      <c r="H118" s="19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2.75" customHeight="1" x14ac:dyDescent="0.2">
      <c r="A119" s="18"/>
      <c r="B119" s="18"/>
      <c r="C119" s="18"/>
      <c r="D119" s="18"/>
      <c r="E119" s="18"/>
      <c r="F119" s="18"/>
      <c r="G119" s="19"/>
      <c r="H119" s="19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2.75" customHeight="1" x14ac:dyDescent="0.2">
      <c r="A120" s="18"/>
      <c r="B120" s="18"/>
      <c r="C120" s="18"/>
      <c r="D120" s="18"/>
      <c r="E120" s="18"/>
      <c r="F120" s="18"/>
      <c r="G120" s="19"/>
      <c r="H120" s="19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2.75" customHeight="1" x14ac:dyDescent="0.2">
      <c r="A121" s="18"/>
      <c r="B121" s="18"/>
      <c r="C121" s="18"/>
      <c r="D121" s="18"/>
      <c r="E121" s="18"/>
      <c r="F121" s="18"/>
      <c r="G121" s="19"/>
      <c r="H121" s="19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2.75" customHeight="1" x14ac:dyDescent="0.2">
      <c r="A122" s="18"/>
      <c r="B122" s="18"/>
      <c r="C122" s="18"/>
      <c r="D122" s="18"/>
      <c r="E122" s="18"/>
      <c r="F122" s="18"/>
      <c r="G122" s="19"/>
      <c r="H122" s="19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2.75" customHeight="1" x14ac:dyDescent="0.2">
      <c r="A123" s="18"/>
      <c r="B123" s="18"/>
      <c r="C123" s="18"/>
      <c r="D123" s="18"/>
      <c r="E123" s="18"/>
      <c r="F123" s="18"/>
      <c r="G123" s="19"/>
      <c r="H123" s="19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2.75" customHeight="1" x14ac:dyDescent="0.2">
      <c r="A124" s="18"/>
      <c r="B124" s="18"/>
      <c r="C124" s="18"/>
      <c r="D124" s="18"/>
      <c r="E124" s="18"/>
      <c r="F124" s="18"/>
      <c r="G124" s="19"/>
      <c r="H124" s="19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2.75" customHeight="1" x14ac:dyDescent="0.2">
      <c r="A125" s="18"/>
      <c r="B125" s="18"/>
      <c r="C125" s="18"/>
      <c r="D125" s="18"/>
      <c r="E125" s="18"/>
      <c r="F125" s="18"/>
      <c r="G125" s="19"/>
      <c r="H125" s="19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2.75" customHeight="1" x14ac:dyDescent="0.2">
      <c r="A126" s="18"/>
      <c r="B126" s="18"/>
      <c r="C126" s="18"/>
      <c r="D126" s="18"/>
      <c r="E126" s="18"/>
      <c r="F126" s="18"/>
      <c r="G126" s="19"/>
      <c r="H126" s="19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2.75" customHeight="1" x14ac:dyDescent="0.2">
      <c r="A127" s="18"/>
      <c r="B127" s="18"/>
      <c r="C127" s="18"/>
      <c r="D127" s="18"/>
      <c r="E127" s="18"/>
      <c r="F127" s="18"/>
      <c r="G127" s="19"/>
      <c r="H127" s="19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2.75" customHeight="1" x14ac:dyDescent="0.2">
      <c r="A128" s="18"/>
      <c r="B128" s="18"/>
      <c r="C128" s="18"/>
      <c r="D128" s="18"/>
      <c r="E128" s="18"/>
      <c r="F128" s="18"/>
      <c r="G128" s="19"/>
      <c r="H128" s="19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2.75" customHeight="1" x14ac:dyDescent="0.2">
      <c r="A129" s="18"/>
      <c r="B129" s="18"/>
      <c r="C129" s="18"/>
      <c r="D129" s="18"/>
      <c r="E129" s="18"/>
      <c r="F129" s="18"/>
      <c r="G129" s="19"/>
      <c r="H129" s="19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2.75" customHeight="1" x14ac:dyDescent="0.2">
      <c r="A130" s="18"/>
      <c r="B130" s="18"/>
      <c r="C130" s="18"/>
      <c r="D130" s="18"/>
      <c r="E130" s="18"/>
      <c r="F130" s="18"/>
      <c r="G130" s="19"/>
      <c r="H130" s="19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2.75" customHeight="1" x14ac:dyDescent="0.2">
      <c r="A131" s="18"/>
      <c r="B131" s="18"/>
      <c r="C131" s="18"/>
      <c r="D131" s="18"/>
      <c r="E131" s="18"/>
      <c r="F131" s="18"/>
      <c r="G131" s="19"/>
      <c r="H131" s="19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2.75" customHeight="1" x14ac:dyDescent="0.2">
      <c r="A132" s="18"/>
      <c r="B132" s="18"/>
      <c r="C132" s="18"/>
      <c r="D132" s="18"/>
      <c r="E132" s="18"/>
      <c r="F132" s="18"/>
      <c r="G132" s="19"/>
      <c r="H132" s="19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2.75" customHeight="1" x14ac:dyDescent="0.2">
      <c r="A133" s="18"/>
      <c r="B133" s="18"/>
      <c r="C133" s="18"/>
      <c r="D133" s="18"/>
      <c r="E133" s="18"/>
      <c r="F133" s="18"/>
      <c r="G133" s="19"/>
      <c r="H133" s="19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2.75" customHeight="1" x14ac:dyDescent="0.2">
      <c r="A134" s="18"/>
      <c r="B134" s="18"/>
      <c r="C134" s="18"/>
      <c r="D134" s="18"/>
      <c r="E134" s="18"/>
      <c r="F134" s="18"/>
      <c r="G134" s="19"/>
      <c r="H134" s="19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2.75" customHeight="1" x14ac:dyDescent="0.2">
      <c r="A135" s="18"/>
      <c r="B135" s="18"/>
      <c r="C135" s="18"/>
      <c r="D135" s="18"/>
      <c r="E135" s="18"/>
      <c r="F135" s="18"/>
      <c r="G135" s="19"/>
      <c r="H135" s="19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2.75" customHeight="1" x14ac:dyDescent="0.2">
      <c r="A136" s="18"/>
      <c r="B136" s="18"/>
      <c r="C136" s="18"/>
      <c r="D136" s="18"/>
      <c r="E136" s="18"/>
      <c r="F136" s="18"/>
      <c r="G136" s="19"/>
      <c r="H136" s="19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2.75" customHeight="1" x14ac:dyDescent="0.2">
      <c r="A137" s="18"/>
      <c r="B137" s="18"/>
      <c r="C137" s="18"/>
      <c r="D137" s="18"/>
      <c r="E137" s="18"/>
      <c r="F137" s="18"/>
      <c r="G137" s="19"/>
      <c r="H137" s="19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2.75" customHeight="1" x14ac:dyDescent="0.2">
      <c r="A138" s="18"/>
      <c r="B138" s="18"/>
      <c r="C138" s="18"/>
      <c r="D138" s="18"/>
      <c r="E138" s="18"/>
      <c r="F138" s="18"/>
      <c r="G138" s="19"/>
      <c r="H138" s="19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2.75" customHeight="1" x14ac:dyDescent="0.2">
      <c r="A139" s="18"/>
      <c r="B139" s="18"/>
      <c r="C139" s="18"/>
      <c r="D139" s="18"/>
      <c r="E139" s="18"/>
      <c r="F139" s="18"/>
      <c r="G139" s="19"/>
      <c r="H139" s="19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2.75" customHeight="1" x14ac:dyDescent="0.2">
      <c r="A140" s="18"/>
      <c r="B140" s="18"/>
      <c r="C140" s="18"/>
      <c r="D140" s="18"/>
      <c r="E140" s="18"/>
      <c r="F140" s="18"/>
      <c r="G140" s="19"/>
      <c r="H140" s="19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2.75" customHeight="1" x14ac:dyDescent="0.2">
      <c r="A141" s="18"/>
      <c r="B141" s="18"/>
      <c r="C141" s="18"/>
      <c r="D141" s="18"/>
      <c r="E141" s="18"/>
      <c r="F141" s="18"/>
      <c r="G141" s="19"/>
      <c r="H141" s="19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2.75" customHeight="1" x14ac:dyDescent="0.2">
      <c r="A142" s="18"/>
      <c r="B142" s="18"/>
      <c r="C142" s="18"/>
      <c r="D142" s="18"/>
      <c r="E142" s="18"/>
      <c r="F142" s="18"/>
      <c r="G142" s="19"/>
      <c r="H142" s="19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2.75" customHeight="1" x14ac:dyDescent="0.2">
      <c r="A143" s="18"/>
      <c r="B143" s="18"/>
      <c r="C143" s="18"/>
      <c r="D143" s="18"/>
      <c r="E143" s="18"/>
      <c r="F143" s="18"/>
      <c r="G143" s="19"/>
      <c r="H143" s="19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2.75" customHeight="1" x14ac:dyDescent="0.2">
      <c r="A144" s="18"/>
      <c r="B144" s="18"/>
      <c r="C144" s="18"/>
      <c r="D144" s="18"/>
      <c r="E144" s="18"/>
      <c r="F144" s="18"/>
      <c r="G144" s="19"/>
      <c r="H144" s="19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2.75" customHeight="1" x14ac:dyDescent="0.2">
      <c r="A145" s="18"/>
      <c r="B145" s="18"/>
      <c r="C145" s="18"/>
      <c r="D145" s="18"/>
      <c r="E145" s="18"/>
      <c r="F145" s="18"/>
      <c r="G145" s="19"/>
      <c r="H145" s="19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2.75" customHeight="1" x14ac:dyDescent="0.2">
      <c r="A146" s="18"/>
      <c r="B146" s="18"/>
      <c r="C146" s="18"/>
      <c r="D146" s="18"/>
      <c r="E146" s="18"/>
      <c r="F146" s="18"/>
      <c r="G146" s="19"/>
      <c r="H146" s="19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2.75" customHeight="1" x14ac:dyDescent="0.2">
      <c r="A147" s="18"/>
      <c r="B147" s="18"/>
      <c r="C147" s="18"/>
      <c r="D147" s="18"/>
      <c r="E147" s="18"/>
      <c r="F147" s="18"/>
      <c r="G147" s="19"/>
      <c r="H147" s="19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2.75" customHeight="1" x14ac:dyDescent="0.2">
      <c r="A148" s="18"/>
      <c r="B148" s="18"/>
      <c r="C148" s="18"/>
      <c r="D148" s="18"/>
      <c r="E148" s="18"/>
      <c r="F148" s="18"/>
      <c r="G148" s="19"/>
      <c r="H148" s="19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2.75" customHeight="1" x14ac:dyDescent="0.2">
      <c r="A149" s="18"/>
      <c r="B149" s="18"/>
      <c r="C149" s="18"/>
      <c r="D149" s="18"/>
      <c r="E149" s="18"/>
      <c r="F149" s="18"/>
      <c r="G149" s="19"/>
      <c r="H149" s="19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2.75" customHeight="1" x14ac:dyDescent="0.2">
      <c r="A150" s="18"/>
      <c r="B150" s="18"/>
      <c r="C150" s="18"/>
      <c r="D150" s="18"/>
      <c r="E150" s="18"/>
      <c r="F150" s="18"/>
      <c r="G150" s="19"/>
      <c r="H150" s="19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2.75" customHeight="1" x14ac:dyDescent="0.2">
      <c r="A151" s="18"/>
      <c r="B151" s="18"/>
      <c r="C151" s="18"/>
      <c r="D151" s="18"/>
      <c r="E151" s="18"/>
      <c r="F151" s="18"/>
      <c r="G151" s="19"/>
      <c r="H151" s="19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2.75" customHeight="1" x14ac:dyDescent="0.2">
      <c r="A152" s="18"/>
      <c r="B152" s="18"/>
      <c r="C152" s="18"/>
      <c r="D152" s="18"/>
      <c r="E152" s="18"/>
      <c r="F152" s="18"/>
      <c r="G152" s="19"/>
      <c r="H152" s="19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2.75" customHeight="1" x14ac:dyDescent="0.2">
      <c r="A153" s="18"/>
      <c r="B153" s="18"/>
      <c r="C153" s="18"/>
      <c r="D153" s="18"/>
      <c r="E153" s="18"/>
      <c r="F153" s="18"/>
      <c r="G153" s="19"/>
      <c r="H153" s="19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2.75" customHeight="1" x14ac:dyDescent="0.2">
      <c r="A154" s="18"/>
      <c r="B154" s="18"/>
      <c r="C154" s="18"/>
      <c r="D154" s="18"/>
      <c r="E154" s="18"/>
      <c r="F154" s="18"/>
      <c r="G154" s="19"/>
      <c r="H154" s="19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2.75" customHeight="1" x14ac:dyDescent="0.2">
      <c r="A155" s="18"/>
      <c r="B155" s="18"/>
      <c r="C155" s="18"/>
      <c r="D155" s="18"/>
      <c r="E155" s="18"/>
      <c r="F155" s="18"/>
      <c r="G155" s="19"/>
      <c r="H155" s="19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2.75" customHeight="1" x14ac:dyDescent="0.2">
      <c r="A156" s="18"/>
      <c r="B156" s="18"/>
      <c r="C156" s="18"/>
      <c r="D156" s="18"/>
      <c r="E156" s="18"/>
      <c r="F156" s="18"/>
      <c r="G156" s="19"/>
      <c r="H156" s="19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2.75" customHeight="1" x14ac:dyDescent="0.2">
      <c r="A157" s="18"/>
      <c r="B157" s="18"/>
      <c r="C157" s="18"/>
      <c r="D157" s="18"/>
      <c r="E157" s="18"/>
      <c r="F157" s="18"/>
      <c r="G157" s="19"/>
      <c r="H157" s="19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2.75" customHeight="1" x14ac:dyDescent="0.2">
      <c r="A158" s="18"/>
      <c r="B158" s="18"/>
      <c r="C158" s="18"/>
      <c r="D158" s="18"/>
      <c r="E158" s="18"/>
      <c r="F158" s="18"/>
      <c r="G158" s="19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2.75" customHeight="1" x14ac:dyDescent="0.2">
      <c r="A159" s="18"/>
      <c r="B159" s="18"/>
      <c r="C159" s="18"/>
      <c r="D159" s="18"/>
      <c r="E159" s="18"/>
      <c r="F159" s="18"/>
      <c r="G159" s="19"/>
      <c r="H159" s="19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2.75" customHeight="1" x14ac:dyDescent="0.2">
      <c r="A160" s="18"/>
      <c r="B160" s="18"/>
      <c r="C160" s="18"/>
      <c r="D160" s="18"/>
      <c r="E160" s="18"/>
      <c r="F160" s="18"/>
      <c r="G160" s="19"/>
      <c r="H160" s="19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2.75" customHeight="1" x14ac:dyDescent="0.2">
      <c r="A161" s="18"/>
      <c r="B161" s="18"/>
      <c r="C161" s="18"/>
      <c r="D161" s="18"/>
      <c r="E161" s="18"/>
      <c r="F161" s="18"/>
      <c r="G161" s="19"/>
      <c r="H161" s="19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2.75" customHeight="1" x14ac:dyDescent="0.2">
      <c r="A162" s="18"/>
      <c r="B162" s="18"/>
      <c r="C162" s="18"/>
      <c r="D162" s="18"/>
      <c r="E162" s="18"/>
      <c r="F162" s="18"/>
      <c r="G162" s="19"/>
      <c r="H162" s="19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2.75" customHeight="1" x14ac:dyDescent="0.2">
      <c r="A163" s="18"/>
      <c r="B163" s="18"/>
      <c r="C163" s="18"/>
      <c r="D163" s="18"/>
      <c r="E163" s="18"/>
      <c r="F163" s="18"/>
      <c r="G163" s="19"/>
      <c r="H163" s="19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2.75" customHeight="1" x14ac:dyDescent="0.2">
      <c r="A164" s="18"/>
      <c r="B164" s="18"/>
      <c r="C164" s="18"/>
      <c r="D164" s="18"/>
      <c r="E164" s="18"/>
      <c r="F164" s="18"/>
      <c r="G164" s="19"/>
      <c r="H164" s="19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2.75" customHeight="1" x14ac:dyDescent="0.2">
      <c r="A165" s="18"/>
      <c r="B165" s="18"/>
      <c r="C165" s="18"/>
      <c r="D165" s="18"/>
      <c r="E165" s="18"/>
      <c r="F165" s="18"/>
      <c r="G165" s="19"/>
      <c r="H165" s="19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2.75" customHeight="1" x14ac:dyDescent="0.2">
      <c r="A166" s="18"/>
      <c r="B166" s="18"/>
      <c r="C166" s="18"/>
      <c r="D166" s="18"/>
      <c r="E166" s="18"/>
      <c r="F166" s="18"/>
      <c r="G166" s="19"/>
      <c r="H166" s="19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2.75" customHeight="1" x14ac:dyDescent="0.2">
      <c r="A167" s="18"/>
      <c r="B167" s="18"/>
      <c r="C167" s="18"/>
      <c r="D167" s="18"/>
      <c r="E167" s="18"/>
      <c r="F167" s="18"/>
      <c r="G167" s="19"/>
      <c r="H167" s="19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2.75" customHeight="1" x14ac:dyDescent="0.2">
      <c r="A168" s="18"/>
      <c r="B168" s="18"/>
      <c r="C168" s="18"/>
      <c r="D168" s="18"/>
      <c r="E168" s="18"/>
      <c r="F168" s="18"/>
      <c r="G168" s="19"/>
      <c r="H168" s="19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2.75" customHeight="1" x14ac:dyDescent="0.2">
      <c r="A169" s="18"/>
      <c r="B169" s="18"/>
      <c r="C169" s="18"/>
      <c r="D169" s="18"/>
      <c r="E169" s="18"/>
      <c r="F169" s="18"/>
      <c r="G169" s="19"/>
      <c r="H169" s="19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2.75" customHeight="1" x14ac:dyDescent="0.2">
      <c r="A170" s="18"/>
      <c r="B170" s="18"/>
      <c r="C170" s="18"/>
      <c r="D170" s="18"/>
      <c r="E170" s="18"/>
      <c r="F170" s="18"/>
      <c r="G170" s="19"/>
      <c r="H170" s="19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.75" customHeight="1" x14ac:dyDescent="0.2">
      <c r="A171" s="18"/>
      <c r="B171" s="18"/>
      <c r="C171" s="18"/>
      <c r="D171" s="18"/>
      <c r="E171" s="18"/>
      <c r="F171" s="18"/>
      <c r="G171" s="19"/>
      <c r="H171" s="19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2.75" customHeight="1" x14ac:dyDescent="0.2">
      <c r="A172" s="18"/>
      <c r="B172" s="18"/>
      <c r="C172" s="18"/>
      <c r="D172" s="18"/>
      <c r="E172" s="18"/>
      <c r="F172" s="18"/>
      <c r="G172" s="19"/>
      <c r="H172" s="19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2.75" customHeight="1" x14ac:dyDescent="0.2">
      <c r="A173" s="18"/>
      <c r="B173" s="18"/>
      <c r="C173" s="18"/>
      <c r="D173" s="18"/>
      <c r="E173" s="18"/>
      <c r="F173" s="18"/>
      <c r="G173" s="19"/>
      <c r="H173" s="19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2.75" customHeight="1" x14ac:dyDescent="0.2">
      <c r="A174" s="18"/>
      <c r="B174" s="18"/>
      <c r="C174" s="18"/>
      <c r="D174" s="18"/>
      <c r="E174" s="18"/>
      <c r="F174" s="18"/>
      <c r="G174" s="19"/>
      <c r="H174" s="19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2.75" customHeight="1" x14ac:dyDescent="0.2">
      <c r="A175" s="18"/>
      <c r="B175" s="18"/>
      <c r="C175" s="18"/>
      <c r="D175" s="18"/>
      <c r="E175" s="18"/>
      <c r="F175" s="18"/>
      <c r="G175" s="19"/>
      <c r="H175" s="19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2.75" customHeight="1" x14ac:dyDescent="0.2">
      <c r="A176" s="18"/>
      <c r="B176" s="18"/>
      <c r="C176" s="18"/>
      <c r="D176" s="18"/>
      <c r="E176" s="18"/>
      <c r="F176" s="18"/>
      <c r="G176" s="19"/>
      <c r="H176" s="19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2.75" customHeight="1" x14ac:dyDescent="0.2">
      <c r="A177" s="18"/>
      <c r="B177" s="18"/>
      <c r="C177" s="18"/>
      <c r="D177" s="18"/>
      <c r="E177" s="18"/>
      <c r="F177" s="18"/>
      <c r="G177" s="19"/>
      <c r="H177" s="19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2.75" customHeight="1" x14ac:dyDescent="0.2">
      <c r="A178" s="18"/>
      <c r="B178" s="18"/>
      <c r="C178" s="18"/>
      <c r="D178" s="18"/>
      <c r="E178" s="18"/>
      <c r="F178" s="18"/>
      <c r="G178" s="19"/>
      <c r="H178" s="19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2.75" customHeight="1" x14ac:dyDescent="0.2">
      <c r="A179" s="18"/>
      <c r="B179" s="18"/>
      <c r="C179" s="18"/>
      <c r="D179" s="18"/>
      <c r="E179" s="18"/>
      <c r="F179" s="18"/>
      <c r="G179" s="19"/>
      <c r="H179" s="19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2.75" customHeight="1" x14ac:dyDescent="0.2">
      <c r="A180" s="18"/>
      <c r="B180" s="18"/>
      <c r="C180" s="18"/>
      <c r="D180" s="18"/>
      <c r="E180" s="18"/>
      <c r="F180" s="18"/>
      <c r="G180" s="19"/>
      <c r="H180" s="19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2.75" customHeight="1" x14ac:dyDescent="0.2">
      <c r="A181" s="18"/>
      <c r="B181" s="18"/>
      <c r="C181" s="18"/>
      <c r="D181" s="18"/>
      <c r="E181" s="18"/>
      <c r="F181" s="18"/>
      <c r="G181" s="19"/>
      <c r="H181" s="19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2.75" customHeight="1" x14ac:dyDescent="0.2">
      <c r="A182" s="18"/>
      <c r="B182" s="18"/>
      <c r="C182" s="18"/>
      <c r="D182" s="18"/>
      <c r="E182" s="18"/>
      <c r="F182" s="18"/>
      <c r="G182" s="19"/>
      <c r="H182" s="19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2.75" customHeight="1" x14ac:dyDescent="0.2">
      <c r="A183" s="18"/>
      <c r="B183" s="18"/>
      <c r="C183" s="18"/>
      <c r="D183" s="18"/>
      <c r="E183" s="18"/>
      <c r="F183" s="18"/>
      <c r="G183" s="19"/>
      <c r="H183" s="19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2.75" customHeight="1" x14ac:dyDescent="0.2">
      <c r="A184" s="18"/>
      <c r="B184" s="18"/>
      <c r="C184" s="18"/>
      <c r="D184" s="18"/>
      <c r="E184" s="18"/>
      <c r="F184" s="18"/>
      <c r="G184" s="19"/>
      <c r="H184" s="19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2.75" customHeight="1" x14ac:dyDescent="0.2">
      <c r="A185" s="18"/>
      <c r="B185" s="18"/>
      <c r="C185" s="18"/>
      <c r="D185" s="18"/>
      <c r="E185" s="18"/>
      <c r="F185" s="18"/>
      <c r="G185" s="19"/>
      <c r="H185" s="19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2.75" customHeight="1" x14ac:dyDescent="0.2">
      <c r="A186" s="18"/>
      <c r="B186" s="18"/>
      <c r="C186" s="18"/>
      <c r="D186" s="18"/>
      <c r="E186" s="18"/>
      <c r="F186" s="18"/>
      <c r="G186" s="19"/>
      <c r="H186" s="19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2.75" customHeight="1" x14ac:dyDescent="0.2">
      <c r="A187" s="18"/>
      <c r="B187" s="18"/>
      <c r="C187" s="18"/>
      <c r="D187" s="18"/>
      <c r="E187" s="18"/>
      <c r="F187" s="18"/>
      <c r="G187" s="19"/>
      <c r="H187" s="19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2.75" customHeight="1" x14ac:dyDescent="0.2">
      <c r="A188" s="18"/>
      <c r="B188" s="18"/>
      <c r="C188" s="18"/>
      <c r="D188" s="18"/>
      <c r="E188" s="18"/>
      <c r="F188" s="18"/>
      <c r="G188" s="19"/>
      <c r="H188" s="19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2.75" customHeight="1" x14ac:dyDescent="0.2">
      <c r="A189" s="18"/>
      <c r="B189" s="18"/>
      <c r="C189" s="18"/>
      <c r="D189" s="18"/>
      <c r="E189" s="18"/>
      <c r="F189" s="18"/>
      <c r="G189" s="19"/>
      <c r="H189" s="19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2.75" customHeight="1" x14ac:dyDescent="0.2">
      <c r="A190" s="18"/>
      <c r="B190" s="18"/>
      <c r="C190" s="18"/>
      <c r="D190" s="18"/>
      <c r="E190" s="18"/>
      <c r="F190" s="18"/>
      <c r="G190" s="19"/>
      <c r="H190" s="19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2.75" customHeight="1" x14ac:dyDescent="0.2">
      <c r="A191" s="18"/>
      <c r="B191" s="18"/>
      <c r="C191" s="18"/>
      <c r="D191" s="18"/>
      <c r="E191" s="18"/>
      <c r="F191" s="18"/>
      <c r="G191" s="19"/>
      <c r="H191" s="19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2.75" customHeight="1" x14ac:dyDescent="0.2">
      <c r="A192" s="18"/>
      <c r="B192" s="18"/>
      <c r="C192" s="18"/>
      <c r="D192" s="18"/>
      <c r="E192" s="18"/>
      <c r="F192" s="18"/>
      <c r="G192" s="19"/>
      <c r="H192" s="19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2.75" customHeight="1" x14ac:dyDescent="0.2">
      <c r="A193" s="18"/>
      <c r="B193" s="18"/>
      <c r="C193" s="18"/>
      <c r="D193" s="18"/>
      <c r="E193" s="18"/>
      <c r="F193" s="18"/>
      <c r="G193" s="19"/>
      <c r="H193" s="19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2.75" customHeight="1" x14ac:dyDescent="0.2">
      <c r="A194" s="18"/>
      <c r="B194" s="18"/>
      <c r="C194" s="18"/>
      <c r="D194" s="18"/>
      <c r="E194" s="18"/>
      <c r="F194" s="18"/>
      <c r="G194" s="19"/>
      <c r="H194" s="19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2.75" customHeight="1" x14ac:dyDescent="0.2">
      <c r="A195" s="18"/>
      <c r="B195" s="18"/>
      <c r="C195" s="18"/>
      <c r="D195" s="18"/>
      <c r="E195" s="18"/>
      <c r="F195" s="18"/>
      <c r="G195" s="19"/>
      <c r="H195" s="19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2.75" customHeight="1" x14ac:dyDescent="0.2">
      <c r="A196" s="18"/>
      <c r="B196" s="18"/>
      <c r="C196" s="18"/>
      <c r="D196" s="18"/>
      <c r="E196" s="18"/>
      <c r="F196" s="18"/>
      <c r="G196" s="19"/>
      <c r="H196" s="19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2.75" customHeight="1" x14ac:dyDescent="0.2">
      <c r="A197" s="18"/>
      <c r="B197" s="18"/>
      <c r="C197" s="18"/>
      <c r="D197" s="18"/>
      <c r="E197" s="18"/>
      <c r="F197" s="18"/>
      <c r="G197" s="19"/>
      <c r="H197" s="19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2.75" customHeight="1" x14ac:dyDescent="0.2">
      <c r="A198" s="18"/>
      <c r="B198" s="18"/>
      <c r="C198" s="18"/>
      <c r="D198" s="18"/>
      <c r="E198" s="18"/>
      <c r="F198" s="18"/>
      <c r="G198" s="19"/>
      <c r="H198" s="19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2.75" customHeight="1" x14ac:dyDescent="0.2">
      <c r="A199" s="18"/>
      <c r="B199" s="18"/>
      <c r="C199" s="18"/>
      <c r="D199" s="18"/>
      <c r="E199" s="18"/>
      <c r="F199" s="18"/>
      <c r="G199" s="19"/>
      <c r="H199" s="19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2.75" customHeight="1" x14ac:dyDescent="0.2">
      <c r="A200" s="18"/>
      <c r="B200" s="18"/>
      <c r="C200" s="18"/>
      <c r="D200" s="18"/>
      <c r="E200" s="18"/>
      <c r="F200" s="18"/>
      <c r="G200" s="19"/>
      <c r="H200" s="19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2.75" customHeight="1" x14ac:dyDescent="0.2">
      <c r="A201" s="18"/>
      <c r="B201" s="18"/>
      <c r="C201" s="18"/>
      <c r="D201" s="18"/>
      <c r="E201" s="18"/>
      <c r="F201" s="18"/>
      <c r="G201" s="19"/>
      <c r="H201" s="19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2.75" customHeight="1" x14ac:dyDescent="0.2">
      <c r="A202" s="18"/>
      <c r="B202" s="18"/>
      <c r="C202" s="18"/>
      <c r="D202" s="18"/>
      <c r="E202" s="18"/>
      <c r="F202" s="18"/>
      <c r="G202" s="19"/>
      <c r="H202" s="19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2.75" customHeight="1" x14ac:dyDescent="0.2">
      <c r="A203" s="18"/>
      <c r="B203" s="18"/>
      <c r="C203" s="18"/>
      <c r="D203" s="18"/>
      <c r="E203" s="18"/>
      <c r="F203" s="18"/>
      <c r="G203" s="19"/>
      <c r="H203" s="19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2.75" customHeight="1" x14ac:dyDescent="0.2">
      <c r="A204" s="18"/>
      <c r="B204" s="18"/>
      <c r="C204" s="18"/>
      <c r="D204" s="18"/>
      <c r="E204" s="18"/>
      <c r="F204" s="18"/>
      <c r="G204" s="19"/>
      <c r="H204" s="19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2.75" customHeight="1" x14ac:dyDescent="0.2">
      <c r="A205" s="18"/>
      <c r="B205" s="18"/>
      <c r="C205" s="18"/>
      <c r="D205" s="18"/>
      <c r="E205" s="18"/>
      <c r="F205" s="18"/>
      <c r="G205" s="19"/>
      <c r="H205" s="19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2.75" customHeight="1" x14ac:dyDescent="0.2">
      <c r="A206" s="18"/>
      <c r="B206" s="18"/>
      <c r="C206" s="18"/>
      <c r="D206" s="18"/>
      <c r="E206" s="18"/>
      <c r="F206" s="18"/>
      <c r="G206" s="19"/>
      <c r="H206" s="19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2.75" customHeight="1" x14ac:dyDescent="0.2">
      <c r="A207" s="18"/>
      <c r="B207" s="18"/>
      <c r="C207" s="18"/>
      <c r="D207" s="18"/>
      <c r="E207" s="18"/>
      <c r="F207" s="18"/>
      <c r="G207" s="19"/>
      <c r="H207" s="19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2.75" customHeight="1" x14ac:dyDescent="0.2">
      <c r="A208" s="18"/>
      <c r="B208" s="18"/>
      <c r="C208" s="18"/>
      <c r="D208" s="18"/>
      <c r="E208" s="18"/>
      <c r="F208" s="18"/>
      <c r="G208" s="19"/>
      <c r="H208" s="19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2.75" customHeight="1" x14ac:dyDescent="0.2">
      <c r="A209" s="18"/>
      <c r="B209" s="18"/>
      <c r="C209" s="18"/>
      <c r="D209" s="18"/>
      <c r="E209" s="18"/>
      <c r="F209" s="18"/>
      <c r="G209" s="19"/>
      <c r="H209" s="19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2.75" customHeight="1" x14ac:dyDescent="0.2">
      <c r="A210" s="18"/>
      <c r="B210" s="18"/>
      <c r="C210" s="18"/>
      <c r="D210" s="18"/>
      <c r="E210" s="18"/>
      <c r="F210" s="18"/>
      <c r="G210" s="19"/>
      <c r="H210" s="19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2.75" customHeight="1" x14ac:dyDescent="0.2">
      <c r="A211" s="18"/>
      <c r="B211" s="18"/>
      <c r="C211" s="18"/>
      <c r="D211" s="18"/>
      <c r="E211" s="18"/>
      <c r="F211" s="18"/>
      <c r="G211" s="19"/>
      <c r="H211" s="19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2.75" customHeight="1" x14ac:dyDescent="0.2">
      <c r="A212" s="18"/>
      <c r="B212" s="18"/>
      <c r="C212" s="18"/>
      <c r="D212" s="18"/>
      <c r="E212" s="18"/>
      <c r="F212" s="18"/>
      <c r="G212" s="19"/>
      <c r="H212" s="19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2.75" customHeight="1" x14ac:dyDescent="0.2">
      <c r="A213" s="18"/>
      <c r="B213" s="18"/>
      <c r="C213" s="18"/>
      <c r="D213" s="18"/>
      <c r="E213" s="18"/>
      <c r="F213" s="18"/>
      <c r="G213" s="19"/>
      <c r="H213" s="19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2.75" customHeight="1" x14ac:dyDescent="0.2">
      <c r="A214" s="18"/>
      <c r="B214" s="18"/>
      <c r="C214" s="18"/>
      <c r="D214" s="18"/>
      <c r="E214" s="18"/>
      <c r="F214" s="18"/>
      <c r="G214" s="19"/>
      <c r="H214" s="19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2.75" customHeight="1" x14ac:dyDescent="0.2">
      <c r="A215" s="18"/>
      <c r="B215" s="18"/>
      <c r="C215" s="18"/>
      <c r="D215" s="18"/>
      <c r="E215" s="18"/>
      <c r="F215" s="18"/>
      <c r="G215" s="19"/>
      <c r="H215" s="19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2.75" customHeight="1" x14ac:dyDescent="0.2">
      <c r="A216" s="18"/>
      <c r="B216" s="18"/>
      <c r="C216" s="18"/>
      <c r="D216" s="18"/>
      <c r="E216" s="18"/>
      <c r="F216" s="18"/>
      <c r="G216" s="19"/>
      <c r="H216" s="19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2.75" customHeight="1" x14ac:dyDescent="0.2">
      <c r="A217" s="18"/>
      <c r="B217" s="18"/>
      <c r="C217" s="18"/>
      <c r="D217" s="18"/>
      <c r="E217" s="18"/>
      <c r="F217" s="18"/>
      <c r="G217" s="19"/>
      <c r="H217" s="19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2.75" customHeight="1" x14ac:dyDescent="0.2">
      <c r="A218" s="18"/>
      <c r="B218" s="18"/>
      <c r="C218" s="18"/>
      <c r="D218" s="18"/>
      <c r="E218" s="18"/>
      <c r="F218" s="18"/>
      <c r="G218" s="19"/>
      <c r="H218" s="19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2.75" customHeight="1" x14ac:dyDescent="0.2">
      <c r="A219" s="18"/>
      <c r="B219" s="18"/>
      <c r="C219" s="18"/>
      <c r="D219" s="18"/>
      <c r="E219" s="18"/>
      <c r="F219" s="18"/>
      <c r="G219" s="19"/>
      <c r="H219" s="19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2.75" customHeight="1" x14ac:dyDescent="0.2">
      <c r="A220" s="18"/>
      <c r="B220" s="18"/>
      <c r="C220" s="18"/>
      <c r="D220" s="18"/>
      <c r="E220" s="18"/>
      <c r="F220" s="18"/>
      <c r="G220" s="19"/>
      <c r="H220" s="19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2.75" customHeight="1" x14ac:dyDescent="0.2">
      <c r="A221" s="18"/>
      <c r="B221" s="18"/>
      <c r="C221" s="18"/>
      <c r="D221" s="18"/>
      <c r="E221" s="18"/>
      <c r="F221" s="18"/>
      <c r="G221" s="19"/>
      <c r="H221" s="19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2.75" customHeight="1" x14ac:dyDescent="0.2">
      <c r="A222" s="18"/>
      <c r="B222" s="18"/>
      <c r="C222" s="18"/>
      <c r="D222" s="18"/>
      <c r="E222" s="18"/>
      <c r="F222" s="18"/>
      <c r="G222" s="19"/>
      <c r="H222" s="19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2.75" customHeight="1" x14ac:dyDescent="0.2">
      <c r="A223" s="18"/>
      <c r="B223" s="18"/>
      <c r="C223" s="18"/>
      <c r="D223" s="18"/>
      <c r="E223" s="18"/>
      <c r="F223" s="18"/>
      <c r="G223" s="19"/>
      <c r="H223" s="19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2.75" customHeight="1" x14ac:dyDescent="0.2">
      <c r="A224" s="18"/>
      <c r="B224" s="18"/>
      <c r="C224" s="18"/>
      <c r="D224" s="18"/>
      <c r="E224" s="18"/>
      <c r="F224" s="18"/>
      <c r="G224" s="19"/>
      <c r="H224" s="19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2.75" customHeight="1" x14ac:dyDescent="0.2">
      <c r="A225" s="18"/>
      <c r="B225" s="18"/>
      <c r="C225" s="18"/>
      <c r="D225" s="18"/>
      <c r="E225" s="18"/>
      <c r="F225" s="18"/>
      <c r="G225" s="19"/>
      <c r="H225" s="19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2.75" customHeight="1" x14ac:dyDescent="0.2">
      <c r="A226" s="18"/>
      <c r="B226" s="18"/>
      <c r="C226" s="18"/>
      <c r="D226" s="18"/>
      <c r="E226" s="18"/>
      <c r="F226" s="18"/>
      <c r="G226" s="19"/>
      <c r="H226" s="19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2.75" customHeight="1" x14ac:dyDescent="0.2">
      <c r="A227" s="18"/>
      <c r="B227" s="18"/>
      <c r="C227" s="18"/>
      <c r="D227" s="18"/>
      <c r="E227" s="18"/>
      <c r="F227" s="18"/>
      <c r="G227" s="19"/>
      <c r="H227" s="19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2.75" customHeight="1" x14ac:dyDescent="0.2">
      <c r="A228" s="18"/>
      <c r="B228" s="18"/>
      <c r="C228" s="18"/>
      <c r="D228" s="18"/>
      <c r="E228" s="18"/>
      <c r="F228" s="18"/>
      <c r="G228" s="19"/>
      <c r="H228" s="19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2.75" customHeight="1" x14ac:dyDescent="0.2">
      <c r="A229" s="18"/>
      <c r="B229" s="18"/>
      <c r="C229" s="18"/>
      <c r="D229" s="18"/>
      <c r="E229" s="18"/>
      <c r="F229" s="18"/>
      <c r="G229" s="19"/>
      <c r="H229" s="19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2.75" customHeight="1" x14ac:dyDescent="0.2">
      <c r="A230" s="18"/>
      <c r="B230" s="18"/>
      <c r="C230" s="18"/>
      <c r="D230" s="18"/>
      <c r="E230" s="18"/>
      <c r="F230" s="18"/>
      <c r="G230" s="19"/>
      <c r="H230" s="19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2.75" customHeight="1" x14ac:dyDescent="0.2">
      <c r="A231" s="18"/>
      <c r="B231" s="18"/>
      <c r="C231" s="18"/>
      <c r="D231" s="18"/>
      <c r="E231" s="18"/>
      <c r="F231" s="18"/>
      <c r="G231" s="19"/>
      <c r="H231" s="19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2.75" customHeight="1" x14ac:dyDescent="0.2">
      <c r="A232" s="18"/>
      <c r="B232" s="18"/>
      <c r="C232" s="18"/>
      <c r="D232" s="18"/>
      <c r="E232" s="18"/>
      <c r="F232" s="18"/>
      <c r="G232" s="19"/>
      <c r="H232" s="19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2.75" customHeight="1" x14ac:dyDescent="0.2">
      <c r="A233" s="18"/>
      <c r="B233" s="18"/>
      <c r="C233" s="18"/>
      <c r="D233" s="18"/>
      <c r="E233" s="18"/>
      <c r="F233" s="18"/>
      <c r="G233" s="19"/>
      <c r="H233" s="19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2.75" customHeight="1" x14ac:dyDescent="0.2">
      <c r="A234" s="18"/>
      <c r="B234" s="18"/>
      <c r="C234" s="18"/>
      <c r="D234" s="18"/>
      <c r="E234" s="18"/>
      <c r="F234" s="18"/>
      <c r="G234" s="19"/>
      <c r="H234" s="19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2.75" customHeight="1" x14ac:dyDescent="0.2">
      <c r="A235" s="18"/>
      <c r="B235" s="18"/>
      <c r="C235" s="18"/>
      <c r="D235" s="18"/>
      <c r="E235" s="18"/>
      <c r="F235" s="18"/>
      <c r="G235" s="19"/>
      <c r="H235" s="19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2.75" customHeight="1" x14ac:dyDescent="0.2">
      <c r="A236" s="18"/>
      <c r="B236" s="18"/>
      <c r="C236" s="18"/>
      <c r="D236" s="18"/>
      <c r="E236" s="18"/>
      <c r="F236" s="18"/>
      <c r="G236" s="19"/>
      <c r="H236" s="19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2.75" customHeight="1" x14ac:dyDescent="0.2">
      <c r="A237" s="18"/>
      <c r="B237" s="18"/>
      <c r="C237" s="18"/>
      <c r="D237" s="18"/>
      <c r="E237" s="18"/>
      <c r="F237" s="18"/>
      <c r="G237" s="19"/>
      <c r="H237" s="19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2.75" customHeight="1" x14ac:dyDescent="0.2">
      <c r="A238" s="18"/>
      <c r="B238" s="18"/>
      <c r="C238" s="18"/>
      <c r="D238" s="18"/>
      <c r="E238" s="18"/>
      <c r="F238" s="18"/>
      <c r="G238" s="19"/>
      <c r="H238" s="19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2.75" customHeight="1" x14ac:dyDescent="0.2">
      <c r="A239" s="18"/>
      <c r="B239" s="18"/>
      <c r="C239" s="18"/>
      <c r="D239" s="18"/>
      <c r="E239" s="18"/>
      <c r="F239" s="18"/>
      <c r="G239" s="19"/>
      <c r="H239" s="19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2.75" customHeight="1" x14ac:dyDescent="0.2">
      <c r="A240" s="18"/>
      <c r="B240" s="18"/>
      <c r="C240" s="18"/>
      <c r="D240" s="18"/>
      <c r="E240" s="18"/>
      <c r="F240" s="18"/>
      <c r="G240" s="19"/>
      <c r="H240" s="19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2.75" customHeight="1" x14ac:dyDescent="0.2">
      <c r="A241" s="18"/>
      <c r="B241" s="18"/>
      <c r="C241" s="18"/>
      <c r="D241" s="18"/>
      <c r="E241" s="18"/>
      <c r="F241" s="18"/>
      <c r="G241" s="19"/>
      <c r="H241" s="19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2.75" customHeight="1" x14ac:dyDescent="0.2">
      <c r="A242" s="18"/>
      <c r="B242" s="18"/>
      <c r="C242" s="18"/>
      <c r="D242" s="18"/>
      <c r="E242" s="18"/>
      <c r="F242" s="18"/>
      <c r="G242" s="19"/>
      <c r="H242" s="19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2.75" customHeight="1" x14ac:dyDescent="0.2">
      <c r="A243" s="18"/>
      <c r="B243" s="18"/>
      <c r="C243" s="18"/>
      <c r="D243" s="18"/>
      <c r="E243" s="18"/>
      <c r="F243" s="18"/>
      <c r="G243" s="19"/>
      <c r="H243" s="19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2.75" customHeight="1" x14ac:dyDescent="0.2">
      <c r="A244" s="18"/>
      <c r="B244" s="18"/>
      <c r="C244" s="18"/>
      <c r="D244" s="18"/>
      <c r="E244" s="18"/>
      <c r="F244" s="18"/>
      <c r="G244" s="19"/>
      <c r="H244" s="19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2.75" customHeight="1" x14ac:dyDescent="0.2">
      <c r="A245" s="18"/>
      <c r="B245" s="18"/>
      <c r="C245" s="18"/>
      <c r="D245" s="18"/>
      <c r="E245" s="18"/>
      <c r="F245" s="18"/>
      <c r="G245" s="19"/>
      <c r="H245" s="19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2.75" customHeight="1" x14ac:dyDescent="0.2">
      <c r="A246" s="18"/>
      <c r="B246" s="18"/>
      <c r="C246" s="18"/>
      <c r="D246" s="18"/>
      <c r="E246" s="18"/>
      <c r="F246" s="18"/>
      <c r="G246" s="19"/>
      <c r="H246" s="19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2.75" customHeight="1" x14ac:dyDescent="0.2">
      <c r="A247" s="18"/>
      <c r="B247" s="18"/>
      <c r="C247" s="18"/>
      <c r="D247" s="18"/>
      <c r="E247" s="18"/>
      <c r="F247" s="18"/>
      <c r="G247" s="19"/>
      <c r="H247" s="19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 x14ac:dyDescent="0.2">
      <c r="A248" s="18"/>
      <c r="B248" s="18"/>
      <c r="C248" s="18"/>
      <c r="D248" s="18"/>
      <c r="E248" s="18"/>
      <c r="F248" s="18"/>
      <c r="G248" s="19"/>
      <c r="H248" s="19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 x14ac:dyDescent="0.2">
      <c r="A249" s="18"/>
      <c r="B249" s="18"/>
      <c r="C249" s="18"/>
      <c r="D249" s="18"/>
      <c r="E249" s="18"/>
      <c r="F249" s="18"/>
      <c r="G249" s="19"/>
      <c r="H249" s="19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 x14ac:dyDescent="0.2">
      <c r="A250" s="18"/>
      <c r="B250" s="18"/>
      <c r="C250" s="18"/>
      <c r="D250" s="18"/>
      <c r="E250" s="18"/>
      <c r="F250" s="18"/>
      <c r="G250" s="19"/>
      <c r="H250" s="19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 x14ac:dyDescent="0.2">
      <c r="A251" s="18"/>
      <c r="B251" s="18"/>
      <c r="C251" s="18"/>
      <c r="D251" s="18"/>
      <c r="E251" s="18"/>
      <c r="F251" s="18"/>
      <c r="G251" s="19"/>
      <c r="H251" s="19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 x14ac:dyDescent="0.2">
      <c r="A252" s="18"/>
      <c r="B252" s="18"/>
      <c r="C252" s="18"/>
      <c r="D252" s="18"/>
      <c r="E252" s="18"/>
      <c r="F252" s="18"/>
      <c r="G252" s="19"/>
      <c r="H252" s="19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 x14ac:dyDescent="0.2">
      <c r="A253" s="18"/>
      <c r="B253" s="18"/>
      <c r="C253" s="18"/>
      <c r="D253" s="18"/>
      <c r="E253" s="18"/>
      <c r="F253" s="18"/>
      <c r="G253" s="19"/>
      <c r="H253" s="19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 x14ac:dyDescent="0.2">
      <c r="A254" s="18"/>
      <c r="B254" s="18"/>
      <c r="C254" s="18"/>
      <c r="D254" s="18"/>
      <c r="E254" s="18"/>
      <c r="F254" s="18"/>
      <c r="G254" s="19"/>
      <c r="H254" s="19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 x14ac:dyDescent="0.2">
      <c r="A255" s="18"/>
      <c r="B255" s="18"/>
      <c r="C255" s="18"/>
      <c r="D255" s="18"/>
      <c r="E255" s="18"/>
      <c r="F255" s="18"/>
      <c r="G255" s="19"/>
      <c r="H255" s="19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 x14ac:dyDescent="0.2">
      <c r="A256" s="18"/>
      <c r="B256" s="18"/>
      <c r="C256" s="18"/>
      <c r="D256" s="18"/>
      <c r="E256" s="18"/>
      <c r="F256" s="18"/>
      <c r="G256" s="19"/>
      <c r="H256" s="19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 x14ac:dyDescent="0.2">
      <c r="A257" s="18"/>
      <c r="B257" s="18"/>
      <c r="C257" s="18"/>
      <c r="D257" s="18"/>
      <c r="E257" s="18"/>
      <c r="F257" s="18"/>
      <c r="G257" s="19"/>
      <c r="H257" s="19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 x14ac:dyDescent="0.2">
      <c r="A258" s="18"/>
      <c r="B258" s="18"/>
      <c r="C258" s="18"/>
      <c r="D258" s="18"/>
      <c r="E258" s="18"/>
      <c r="F258" s="18"/>
      <c r="G258" s="19"/>
      <c r="H258" s="19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 x14ac:dyDescent="0.2">
      <c r="A259" s="18"/>
      <c r="B259" s="18"/>
      <c r="C259" s="18"/>
      <c r="D259" s="18"/>
      <c r="E259" s="18"/>
      <c r="F259" s="18"/>
      <c r="G259" s="19"/>
      <c r="H259" s="19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 x14ac:dyDescent="0.2">
      <c r="A260" s="18"/>
      <c r="B260" s="18"/>
      <c r="C260" s="18"/>
      <c r="D260" s="18"/>
      <c r="E260" s="18"/>
      <c r="F260" s="18"/>
      <c r="G260" s="19"/>
      <c r="H260" s="19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 x14ac:dyDescent="0.2">
      <c r="A261" s="18"/>
      <c r="B261" s="18"/>
      <c r="C261" s="18"/>
      <c r="D261" s="18"/>
      <c r="E261" s="18"/>
      <c r="F261" s="18"/>
      <c r="G261" s="19"/>
      <c r="H261" s="19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 x14ac:dyDescent="0.2">
      <c r="A262" s="18"/>
      <c r="B262" s="18"/>
      <c r="C262" s="18"/>
      <c r="D262" s="18"/>
      <c r="E262" s="18"/>
      <c r="F262" s="18"/>
      <c r="G262" s="19"/>
      <c r="H262" s="19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 x14ac:dyDescent="0.2">
      <c r="A263" s="18"/>
      <c r="B263" s="18"/>
      <c r="C263" s="18"/>
      <c r="D263" s="18"/>
      <c r="E263" s="18"/>
      <c r="F263" s="18"/>
      <c r="G263" s="19"/>
      <c r="H263" s="19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 x14ac:dyDescent="0.2">
      <c r="A264" s="18"/>
      <c r="B264" s="18"/>
      <c r="C264" s="18"/>
      <c r="D264" s="18"/>
      <c r="E264" s="18"/>
      <c r="F264" s="18"/>
      <c r="G264" s="19"/>
      <c r="H264" s="19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 x14ac:dyDescent="0.2">
      <c r="A265" s="18"/>
      <c r="B265" s="18"/>
      <c r="C265" s="18"/>
      <c r="D265" s="18"/>
      <c r="E265" s="18"/>
      <c r="F265" s="18"/>
      <c r="G265" s="19"/>
      <c r="H265" s="19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 x14ac:dyDescent="0.2">
      <c r="A266" s="18"/>
      <c r="B266" s="18"/>
      <c r="C266" s="18"/>
      <c r="D266" s="18"/>
      <c r="E266" s="18"/>
      <c r="F266" s="18"/>
      <c r="G266" s="19"/>
      <c r="H266" s="19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 x14ac:dyDescent="0.2">
      <c r="A267" s="18"/>
      <c r="B267" s="18"/>
      <c r="C267" s="18"/>
      <c r="D267" s="18"/>
      <c r="E267" s="18"/>
      <c r="F267" s="18"/>
      <c r="G267" s="19"/>
      <c r="H267" s="19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 x14ac:dyDescent="0.2">
      <c r="A268" s="18"/>
      <c r="B268" s="18"/>
      <c r="C268" s="18"/>
      <c r="D268" s="18"/>
      <c r="E268" s="18"/>
      <c r="F268" s="18"/>
      <c r="G268" s="19"/>
      <c r="H268" s="19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 x14ac:dyDescent="0.2">
      <c r="A269" s="18"/>
      <c r="B269" s="18"/>
      <c r="C269" s="18"/>
      <c r="D269" s="18"/>
      <c r="E269" s="18"/>
      <c r="F269" s="18"/>
      <c r="G269" s="19"/>
      <c r="H269" s="19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 x14ac:dyDescent="0.2">
      <c r="A270" s="18"/>
      <c r="B270" s="18"/>
      <c r="C270" s="18"/>
      <c r="D270" s="18"/>
      <c r="E270" s="18"/>
      <c r="F270" s="18"/>
      <c r="G270" s="19"/>
      <c r="H270" s="19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 x14ac:dyDescent="0.2">
      <c r="A271" s="18"/>
      <c r="B271" s="18"/>
      <c r="C271" s="18"/>
      <c r="D271" s="18"/>
      <c r="E271" s="18"/>
      <c r="F271" s="18"/>
      <c r="G271" s="19"/>
      <c r="H271" s="19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 x14ac:dyDescent="0.2">
      <c r="A272" s="18"/>
      <c r="B272" s="18"/>
      <c r="C272" s="18"/>
      <c r="D272" s="18"/>
      <c r="E272" s="18"/>
      <c r="F272" s="18"/>
      <c r="G272" s="19"/>
      <c r="H272" s="19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 x14ac:dyDescent="0.2">
      <c r="A273" s="18"/>
      <c r="B273" s="18"/>
      <c r="C273" s="18"/>
      <c r="D273" s="18"/>
      <c r="E273" s="18"/>
      <c r="F273" s="18"/>
      <c r="G273" s="19"/>
      <c r="H273" s="19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 x14ac:dyDescent="0.2">
      <c r="A274" s="18"/>
      <c r="B274" s="18"/>
      <c r="C274" s="18"/>
      <c r="D274" s="18"/>
      <c r="E274" s="18"/>
      <c r="F274" s="18"/>
      <c r="G274" s="19"/>
      <c r="H274" s="19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 x14ac:dyDescent="0.2">
      <c r="A275" s="18"/>
      <c r="B275" s="18"/>
      <c r="C275" s="18"/>
      <c r="D275" s="18"/>
      <c r="E275" s="18"/>
      <c r="F275" s="18"/>
      <c r="G275" s="19"/>
      <c r="H275" s="19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 x14ac:dyDescent="0.2">
      <c r="A276" s="18"/>
      <c r="B276" s="18"/>
      <c r="C276" s="18"/>
      <c r="D276" s="18"/>
      <c r="E276" s="18"/>
      <c r="F276" s="18"/>
      <c r="G276" s="19"/>
      <c r="H276" s="19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 x14ac:dyDescent="0.2">
      <c r="A277" s="18"/>
      <c r="B277" s="18"/>
      <c r="C277" s="18"/>
      <c r="D277" s="18"/>
      <c r="E277" s="18"/>
      <c r="F277" s="18"/>
      <c r="G277" s="19"/>
      <c r="H277" s="19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 x14ac:dyDescent="0.2">
      <c r="A278" s="18"/>
      <c r="B278" s="18"/>
      <c r="C278" s="18"/>
      <c r="D278" s="18"/>
      <c r="E278" s="18"/>
      <c r="F278" s="18"/>
      <c r="G278" s="19"/>
      <c r="H278" s="19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 x14ac:dyDescent="0.2">
      <c r="A279" s="18"/>
      <c r="B279" s="18"/>
      <c r="C279" s="18"/>
      <c r="D279" s="18"/>
      <c r="E279" s="18"/>
      <c r="F279" s="18"/>
      <c r="G279" s="19"/>
      <c r="H279" s="19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 x14ac:dyDescent="0.2">
      <c r="A280" s="18"/>
      <c r="B280" s="18"/>
      <c r="C280" s="18"/>
      <c r="D280" s="18"/>
      <c r="E280" s="18"/>
      <c r="F280" s="18"/>
      <c r="G280" s="19"/>
      <c r="H280" s="19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 x14ac:dyDescent="0.2">
      <c r="A281" s="18"/>
      <c r="B281" s="18"/>
      <c r="C281" s="18"/>
      <c r="D281" s="18"/>
      <c r="E281" s="18"/>
      <c r="F281" s="18"/>
      <c r="G281" s="19"/>
      <c r="H281" s="19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 x14ac:dyDescent="0.2">
      <c r="A282" s="18"/>
      <c r="B282" s="18"/>
      <c r="C282" s="18"/>
      <c r="D282" s="18"/>
      <c r="E282" s="18"/>
      <c r="F282" s="18"/>
      <c r="G282" s="19"/>
      <c r="H282" s="19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 x14ac:dyDescent="0.2">
      <c r="A283" s="18"/>
      <c r="B283" s="18"/>
      <c r="C283" s="18"/>
      <c r="D283" s="18"/>
      <c r="E283" s="18"/>
      <c r="F283" s="18"/>
      <c r="G283" s="19"/>
      <c r="H283" s="19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 x14ac:dyDescent="0.2">
      <c r="A284" s="18"/>
      <c r="B284" s="18"/>
      <c r="C284" s="18"/>
      <c r="D284" s="18"/>
      <c r="E284" s="18"/>
      <c r="F284" s="18"/>
      <c r="G284" s="19"/>
      <c r="H284" s="19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 x14ac:dyDescent="0.2">
      <c r="A285" s="18"/>
      <c r="B285" s="18"/>
      <c r="C285" s="18"/>
      <c r="D285" s="18"/>
      <c r="E285" s="18"/>
      <c r="F285" s="18"/>
      <c r="G285" s="19"/>
      <c r="H285" s="19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 x14ac:dyDescent="0.2">
      <c r="A286" s="18"/>
      <c r="B286" s="18"/>
      <c r="C286" s="18"/>
      <c r="D286" s="18"/>
      <c r="E286" s="18"/>
      <c r="F286" s="18"/>
      <c r="G286" s="19"/>
      <c r="H286" s="19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 x14ac:dyDescent="0.2">
      <c r="A287" s="18"/>
      <c r="B287" s="18"/>
      <c r="C287" s="18"/>
      <c r="D287" s="18"/>
      <c r="E287" s="18"/>
      <c r="F287" s="18"/>
      <c r="G287" s="19"/>
      <c r="H287" s="19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 x14ac:dyDescent="0.2">
      <c r="A288" s="18"/>
      <c r="B288" s="18"/>
      <c r="C288" s="18"/>
      <c r="D288" s="18"/>
      <c r="E288" s="18"/>
      <c r="F288" s="18"/>
      <c r="G288" s="19"/>
      <c r="H288" s="19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 x14ac:dyDescent="0.2">
      <c r="A289" s="18"/>
      <c r="B289" s="18"/>
      <c r="C289" s="18"/>
      <c r="D289" s="18"/>
      <c r="E289" s="18"/>
      <c r="F289" s="18"/>
      <c r="G289" s="19"/>
      <c r="H289" s="19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 x14ac:dyDescent="0.2">
      <c r="A290" s="18"/>
      <c r="B290" s="18"/>
      <c r="C290" s="18"/>
      <c r="D290" s="18"/>
      <c r="E290" s="18"/>
      <c r="F290" s="18"/>
      <c r="G290" s="19"/>
      <c r="H290" s="19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 x14ac:dyDescent="0.2">
      <c r="A291" s="18"/>
      <c r="B291" s="18"/>
      <c r="C291" s="18"/>
      <c r="D291" s="18"/>
      <c r="E291" s="18"/>
      <c r="F291" s="18"/>
      <c r="G291" s="19"/>
      <c r="H291" s="19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 x14ac:dyDescent="0.2">
      <c r="A292" s="18"/>
      <c r="B292" s="18"/>
      <c r="C292" s="18"/>
      <c r="D292" s="18"/>
      <c r="E292" s="18"/>
      <c r="F292" s="18"/>
      <c r="G292" s="19"/>
      <c r="H292" s="19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 x14ac:dyDescent="0.2">
      <c r="A293" s="18"/>
      <c r="B293" s="18"/>
      <c r="C293" s="18"/>
      <c r="D293" s="18"/>
      <c r="E293" s="18"/>
      <c r="F293" s="18"/>
      <c r="G293" s="19"/>
      <c r="H293" s="19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 x14ac:dyDescent="0.2">
      <c r="A294" s="18"/>
      <c r="B294" s="18"/>
      <c r="C294" s="18"/>
      <c r="D294" s="18"/>
      <c r="E294" s="18"/>
      <c r="F294" s="18"/>
      <c r="G294" s="19"/>
      <c r="H294" s="19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 x14ac:dyDescent="0.2">
      <c r="A295" s="18"/>
      <c r="B295" s="18"/>
      <c r="C295" s="18"/>
      <c r="D295" s="18"/>
      <c r="E295" s="18"/>
      <c r="F295" s="18"/>
      <c r="G295" s="19"/>
      <c r="H295" s="19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 x14ac:dyDescent="0.2">
      <c r="A296" s="18"/>
      <c r="B296" s="18"/>
      <c r="C296" s="18"/>
      <c r="D296" s="18"/>
      <c r="E296" s="18"/>
      <c r="F296" s="18"/>
      <c r="G296" s="19"/>
      <c r="H296" s="19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 x14ac:dyDescent="0.2">
      <c r="A297" s="18"/>
      <c r="B297" s="18"/>
      <c r="C297" s="18"/>
      <c r="D297" s="18"/>
      <c r="E297" s="18"/>
      <c r="F297" s="18"/>
      <c r="G297" s="19"/>
      <c r="H297" s="19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 x14ac:dyDescent="0.2">
      <c r="A298" s="18"/>
      <c r="B298" s="18"/>
      <c r="C298" s="18"/>
      <c r="D298" s="18"/>
      <c r="E298" s="18"/>
      <c r="F298" s="18"/>
      <c r="G298" s="19"/>
      <c r="H298" s="19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 x14ac:dyDescent="0.2">
      <c r="A299" s="18"/>
      <c r="B299" s="18"/>
      <c r="C299" s="18"/>
      <c r="D299" s="18"/>
      <c r="E299" s="18"/>
      <c r="F299" s="18"/>
      <c r="G299" s="19"/>
      <c r="H299" s="19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 x14ac:dyDescent="0.2">
      <c r="A300" s="18"/>
      <c r="B300" s="18"/>
      <c r="C300" s="18"/>
      <c r="D300" s="18"/>
      <c r="E300" s="18"/>
      <c r="F300" s="18"/>
      <c r="G300" s="19"/>
      <c r="H300" s="19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 x14ac:dyDescent="0.2">
      <c r="A301" s="18"/>
      <c r="B301" s="18"/>
      <c r="C301" s="18"/>
      <c r="D301" s="18"/>
      <c r="E301" s="18"/>
      <c r="F301" s="18"/>
      <c r="G301" s="19"/>
      <c r="H301" s="19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 x14ac:dyDescent="0.2">
      <c r="A302" s="18"/>
      <c r="B302" s="18"/>
      <c r="C302" s="18"/>
      <c r="D302" s="18"/>
      <c r="E302" s="18"/>
      <c r="F302" s="18"/>
      <c r="G302" s="19"/>
      <c r="H302" s="19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 x14ac:dyDescent="0.2">
      <c r="A303" s="18"/>
      <c r="B303" s="18"/>
      <c r="C303" s="18"/>
      <c r="D303" s="18"/>
      <c r="E303" s="18"/>
      <c r="F303" s="18"/>
      <c r="G303" s="19"/>
      <c r="H303" s="19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 x14ac:dyDescent="0.2">
      <c r="A304" s="18"/>
      <c r="B304" s="18"/>
      <c r="C304" s="18"/>
      <c r="D304" s="18"/>
      <c r="E304" s="18"/>
      <c r="F304" s="18"/>
      <c r="G304" s="19"/>
      <c r="H304" s="19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 x14ac:dyDescent="0.2">
      <c r="A305" s="18"/>
      <c r="B305" s="18"/>
      <c r="C305" s="18"/>
      <c r="D305" s="18"/>
      <c r="E305" s="18"/>
      <c r="F305" s="18"/>
      <c r="G305" s="19"/>
      <c r="H305" s="19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 x14ac:dyDescent="0.2">
      <c r="A306" s="18"/>
      <c r="B306" s="18"/>
      <c r="C306" s="18"/>
      <c r="D306" s="18"/>
      <c r="E306" s="18"/>
      <c r="F306" s="18"/>
      <c r="G306" s="19"/>
      <c r="H306" s="19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 x14ac:dyDescent="0.2">
      <c r="A307" s="18"/>
      <c r="B307" s="18"/>
      <c r="C307" s="18"/>
      <c r="D307" s="18"/>
      <c r="E307" s="18"/>
      <c r="F307" s="18"/>
      <c r="G307" s="19"/>
      <c r="H307" s="19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 x14ac:dyDescent="0.2">
      <c r="A308" s="18"/>
      <c r="B308" s="18"/>
      <c r="C308" s="18"/>
      <c r="D308" s="18"/>
      <c r="E308" s="18"/>
      <c r="F308" s="18"/>
      <c r="G308" s="19"/>
      <c r="H308" s="19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 x14ac:dyDescent="0.2">
      <c r="A309" s="18"/>
      <c r="B309" s="18"/>
      <c r="C309" s="18"/>
      <c r="D309" s="18"/>
      <c r="E309" s="18"/>
      <c r="F309" s="18"/>
      <c r="G309" s="19"/>
      <c r="H309" s="19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 x14ac:dyDescent="0.2">
      <c r="A310" s="18"/>
      <c r="B310" s="18"/>
      <c r="C310" s="18"/>
      <c r="D310" s="18"/>
      <c r="E310" s="18"/>
      <c r="F310" s="18"/>
      <c r="G310" s="19"/>
      <c r="H310" s="19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 x14ac:dyDescent="0.2">
      <c r="A311" s="18"/>
      <c r="B311" s="18"/>
      <c r="C311" s="18"/>
      <c r="D311" s="18"/>
      <c r="E311" s="18"/>
      <c r="F311" s="18"/>
      <c r="G311" s="19"/>
      <c r="H311" s="19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 x14ac:dyDescent="0.2">
      <c r="A312" s="18"/>
      <c r="B312" s="18"/>
      <c r="C312" s="18"/>
      <c r="D312" s="18"/>
      <c r="E312" s="18"/>
      <c r="F312" s="18"/>
      <c r="G312" s="19"/>
      <c r="H312" s="19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 x14ac:dyDescent="0.2">
      <c r="A313" s="18"/>
      <c r="B313" s="18"/>
      <c r="C313" s="18"/>
      <c r="D313" s="18"/>
      <c r="E313" s="18"/>
      <c r="F313" s="18"/>
      <c r="G313" s="19"/>
      <c r="H313" s="19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 x14ac:dyDescent="0.2">
      <c r="A314" s="18"/>
      <c r="B314" s="18"/>
      <c r="C314" s="18"/>
      <c r="D314" s="18"/>
      <c r="E314" s="18"/>
      <c r="F314" s="18"/>
      <c r="G314" s="19"/>
      <c r="H314" s="19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 x14ac:dyDescent="0.2">
      <c r="A315" s="18"/>
      <c r="B315" s="18"/>
      <c r="C315" s="18"/>
      <c r="D315" s="18"/>
      <c r="E315" s="18"/>
      <c r="F315" s="18"/>
      <c r="G315" s="19"/>
      <c r="H315" s="19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 x14ac:dyDescent="0.2">
      <c r="A316" s="18"/>
      <c r="B316" s="18"/>
      <c r="C316" s="18"/>
      <c r="D316" s="18"/>
      <c r="E316" s="18"/>
      <c r="F316" s="18"/>
      <c r="G316" s="19"/>
      <c r="H316" s="19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 x14ac:dyDescent="0.2">
      <c r="A317" s="18"/>
      <c r="B317" s="18"/>
      <c r="C317" s="18"/>
      <c r="D317" s="18"/>
      <c r="E317" s="18"/>
      <c r="F317" s="18"/>
      <c r="G317" s="19"/>
      <c r="H317" s="19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 x14ac:dyDescent="0.2">
      <c r="A318" s="18"/>
      <c r="B318" s="18"/>
      <c r="C318" s="18"/>
      <c r="D318" s="18"/>
      <c r="E318" s="18"/>
      <c r="F318" s="18"/>
      <c r="G318" s="19"/>
      <c r="H318" s="19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 x14ac:dyDescent="0.2">
      <c r="A319" s="18"/>
      <c r="B319" s="18"/>
      <c r="C319" s="18"/>
      <c r="D319" s="18"/>
      <c r="E319" s="18"/>
      <c r="F319" s="18"/>
      <c r="G319" s="19"/>
      <c r="H319" s="19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 x14ac:dyDescent="0.2">
      <c r="A320" s="18"/>
      <c r="B320" s="18"/>
      <c r="C320" s="18"/>
      <c r="D320" s="18"/>
      <c r="E320" s="18"/>
      <c r="F320" s="18"/>
      <c r="G320" s="19"/>
      <c r="H320" s="19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 x14ac:dyDescent="0.2">
      <c r="A321" s="18"/>
      <c r="B321" s="18"/>
      <c r="C321" s="18"/>
      <c r="D321" s="18"/>
      <c r="E321" s="18"/>
      <c r="F321" s="18"/>
      <c r="G321" s="19"/>
      <c r="H321" s="19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 x14ac:dyDescent="0.2">
      <c r="A322" s="18"/>
      <c r="B322" s="18"/>
      <c r="C322" s="18"/>
      <c r="D322" s="18"/>
      <c r="E322" s="18"/>
      <c r="F322" s="18"/>
      <c r="G322" s="19"/>
      <c r="H322" s="19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 x14ac:dyDescent="0.2">
      <c r="A323" s="18"/>
      <c r="B323" s="18"/>
      <c r="C323" s="18"/>
      <c r="D323" s="18"/>
      <c r="E323" s="18"/>
      <c r="F323" s="18"/>
      <c r="G323" s="19"/>
      <c r="H323" s="19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 x14ac:dyDescent="0.2">
      <c r="A324" s="18"/>
      <c r="B324" s="18"/>
      <c r="C324" s="18"/>
      <c r="D324" s="18"/>
      <c r="E324" s="18"/>
      <c r="F324" s="18"/>
      <c r="G324" s="19"/>
      <c r="H324" s="19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 x14ac:dyDescent="0.2">
      <c r="A325" s="18"/>
      <c r="B325" s="18"/>
      <c r="C325" s="18"/>
      <c r="D325" s="18"/>
      <c r="E325" s="18"/>
      <c r="F325" s="18"/>
      <c r="G325" s="19"/>
      <c r="H325" s="19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 x14ac:dyDescent="0.2">
      <c r="A326" s="18"/>
      <c r="B326" s="18"/>
      <c r="C326" s="18"/>
      <c r="D326" s="18"/>
      <c r="E326" s="18"/>
      <c r="F326" s="18"/>
      <c r="G326" s="19"/>
      <c r="H326" s="19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 x14ac:dyDescent="0.2">
      <c r="A327" s="18"/>
      <c r="B327" s="18"/>
      <c r="C327" s="18"/>
      <c r="D327" s="18"/>
      <c r="E327" s="18"/>
      <c r="F327" s="18"/>
      <c r="G327" s="19"/>
      <c r="H327" s="19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 x14ac:dyDescent="0.2">
      <c r="A328" s="18"/>
      <c r="B328" s="18"/>
      <c r="C328" s="18"/>
      <c r="D328" s="18"/>
      <c r="E328" s="18"/>
      <c r="F328" s="18"/>
      <c r="G328" s="19"/>
      <c r="H328" s="19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 x14ac:dyDescent="0.2">
      <c r="A329" s="18"/>
      <c r="B329" s="18"/>
      <c r="C329" s="18"/>
      <c r="D329" s="18"/>
      <c r="E329" s="18"/>
      <c r="F329" s="18"/>
      <c r="G329" s="19"/>
      <c r="H329" s="19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 x14ac:dyDescent="0.2">
      <c r="A330" s="18"/>
      <c r="B330" s="18"/>
      <c r="C330" s="18"/>
      <c r="D330" s="18"/>
      <c r="E330" s="18"/>
      <c r="F330" s="18"/>
      <c r="G330" s="19"/>
      <c r="H330" s="19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 x14ac:dyDescent="0.2">
      <c r="A331" s="18"/>
      <c r="B331" s="18"/>
      <c r="C331" s="18"/>
      <c r="D331" s="18"/>
      <c r="E331" s="18"/>
      <c r="F331" s="18"/>
      <c r="G331" s="19"/>
      <c r="H331" s="19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 x14ac:dyDescent="0.2">
      <c r="A332" s="18"/>
      <c r="B332" s="18"/>
      <c r="C332" s="18"/>
      <c r="D332" s="18"/>
      <c r="E332" s="18"/>
      <c r="F332" s="18"/>
      <c r="G332" s="19"/>
      <c r="H332" s="19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 x14ac:dyDescent="0.2">
      <c r="A333" s="18"/>
      <c r="B333" s="18"/>
      <c r="C333" s="18"/>
      <c r="D333" s="18"/>
      <c r="E333" s="18"/>
      <c r="F333" s="18"/>
      <c r="G333" s="19"/>
      <c r="H333" s="19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 x14ac:dyDescent="0.2">
      <c r="A334" s="18"/>
      <c r="B334" s="18"/>
      <c r="C334" s="18"/>
      <c r="D334" s="18"/>
      <c r="E334" s="18"/>
      <c r="F334" s="18"/>
      <c r="G334" s="19"/>
      <c r="H334" s="19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 x14ac:dyDescent="0.2">
      <c r="A335" s="18"/>
      <c r="B335" s="18"/>
      <c r="C335" s="18"/>
      <c r="D335" s="18"/>
      <c r="E335" s="18"/>
      <c r="F335" s="18"/>
      <c r="G335" s="19"/>
      <c r="H335" s="19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 x14ac:dyDescent="0.2">
      <c r="A336" s="18"/>
      <c r="B336" s="18"/>
      <c r="C336" s="18"/>
      <c r="D336" s="18"/>
      <c r="E336" s="18"/>
      <c r="F336" s="18"/>
      <c r="G336" s="19"/>
      <c r="H336" s="19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 x14ac:dyDescent="0.2">
      <c r="A337" s="18"/>
      <c r="B337" s="18"/>
      <c r="C337" s="18"/>
      <c r="D337" s="18"/>
      <c r="E337" s="18"/>
      <c r="F337" s="18"/>
      <c r="G337" s="19"/>
      <c r="H337" s="19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 x14ac:dyDescent="0.2">
      <c r="A338" s="18"/>
      <c r="B338" s="18"/>
      <c r="C338" s="18"/>
      <c r="D338" s="18"/>
      <c r="E338" s="18"/>
      <c r="F338" s="18"/>
      <c r="G338" s="19"/>
      <c r="H338" s="19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 x14ac:dyDescent="0.2">
      <c r="A339" s="18"/>
      <c r="B339" s="18"/>
      <c r="C339" s="18"/>
      <c r="D339" s="18"/>
      <c r="E339" s="18"/>
      <c r="F339" s="18"/>
      <c r="G339" s="19"/>
      <c r="H339" s="19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 x14ac:dyDescent="0.2">
      <c r="A340" s="18"/>
      <c r="B340" s="18"/>
      <c r="C340" s="18"/>
      <c r="D340" s="18"/>
      <c r="E340" s="18"/>
      <c r="F340" s="18"/>
      <c r="G340" s="19"/>
      <c r="H340" s="19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 x14ac:dyDescent="0.2">
      <c r="A341" s="18"/>
      <c r="B341" s="18"/>
      <c r="C341" s="18"/>
      <c r="D341" s="18"/>
      <c r="E341" s="18"/>
      <c r="F341" s="18"/>
      <c r="G341" s="19"/>
      <c r="H341" s="19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 x14ac:dyDescent="0.2">
      <c r="A342" s="18"/>
      <c r="B342" s="18"/>
      <c r="C342" s="18"/>
      <c r="D342" s="18"/>
      <c r="E342" s="18"/>
      <c r="F342" s="18"/>
      <c r="G342" s="19"/>
      <c r="H342" s="19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 x14ac:dyDescent="0.2">
      <c r="A343" s="18"/>
      <c r="B343" s="18"/>
      <c r="C343" s="18"/>
      <c r="D343" s="18"/>
      <c r="E343" s="18"/>
      <c r="F343" s="18"/>
      <c r="G343" s="19"/>
      <c r="H343" s="19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 x14ac:dyDescent="0.2">
      <c r="A344" s="18"/>
      <c r="B344" s="18"/>
      <c r="C344" s="18"/>
      <c r="D344" s="18"/>
      <c r="E344" s="18"/>
      <c r="F344" s="18"/>
      <c r="G344" s="19"/>
      <c r="H344" s="19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 x14ac:dyDescent="0.2">
      <c r="A345" s="18"/>
      <c r="B345" s="18"/>
      <c r="C345" s="18"/>
      <c r="D345" s="18"/>
      <c r="E345" s="18"/>
      <c r="F345" s="18"/>
      <c r="G345" s="19"/>
      <c r="H345" s="19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 x14ac:dyDescent="0.2">
      <c r="A346" s="18"/>
      <c r="B346" s="18"/>
      <c r="C346" s="18"/>
      <c r="D346" s="18"/>
      <c r="E346" s="18"/>
      <c r="F346" s="18"/>
      <c r="G346" s="19"/>
      <c r="H346" s="19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 x14ac:dyDescent="0.2">
      <c r="A347" s="18"/>
      <c r="B347" s="18"/>
      <c r="C347" s="18"/>
      <c r="D347" s="18"/>
      <c r="E347" s="18"/>
      <c r="F347" s="18"/>
      <c r="G347" s="19"/>
      <c r="H347" s="19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 x14ac:dyDescent="0.2">
      <c r="A348" s="18"/>
      <c r="B348" s="18"/>
      <c r="C348" s="18"/>
      <c r="D348" s="18"/>
      <c r="E348" s="18"/>
      <c r="F348" s="18"/>
      <c r="G348" s="19"/>
      <c r="H348" s="19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 x14ac:dyDescent="0.2">
      <c r="A349" s="18"/>
      <c r="B349" s="18"/>
      <c r="C349" s="18"/>
      <c r="D349" s="18"/>
      <c r="E349" s="18"/>
      <c r="F349" s="18"/>
      <c r="G349" s="19"/>
      <c r="H349" s="19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 x14ac:dyDescent="0.2">
      <c r="A350" s="18"/>
      <c r="B350" s="18"/>
      <c r="C350" s="18"/>
      <c r="D350" s="18"/>
      <c r="E350" s="18"/>
      <c r="F350" s="18"/>
      <c r="G350" s="19"/>
      <c r="H350" s="19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 x14ac:dyDescent="0.2">
      <c r="A351" s="18"/>
      <c r="B351" s="18"/>
      <c r="C351" s="18"/>
      <c r="D351" s="18"/>
      <c r="E351" s="18"/>
      <c r="F351" s="18"/>
      <c r="G351" s="19"/>
      <c r="H351" s="19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 x14ac:dyDescent="0.2">
      <c r="A352" s="18"/>
      <c r="B352" s="18"/>
      <c r="C352" s="18"/>
      <c r="D352" s="18"/>
      <c r="E352" s="18"/>
      <c r="F352" s="18"/>
      <c r="G352" s="19"/>
      <c r="H352" s="19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 x14ac:dyDescent="0.2">
      <c r="A353" s="18"/>
      <c r="B353" s="18"/>
      <c r="C353" s="18"/>
      <c r="D353" s="18"/>
      <c r="E353" s="18"/>
      <c r="F353" s="18"/>
      <c r="G353" s="19"/>
      <c r="H353" s="19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 x14ac:dyDescent="0.2">
      <c r="A354" s="18"/>
      <c r="B354" s="18"/>
      <c r="C354" s="18"/>
      <c r="D354" s="18"/>
      <c r="E354" s="18"/>
      <c r="F354" s="18"/>
      <c r="G354" s="19"/>
      <c r="H354" s="19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 x14ac:dyDescent="0.2">
      <c r="A355" s="18"/>
      <c r="B355" s="18"/>
      <c r="C355" s="18"/>
      <c r="D355" s="18"/>
      <c r="E355" s="18"/>
      <c r="F355" s="18"/>
      <c r="G355" s="19"/>
      <c r="H355" s="19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 x14ac:dyDescent="0.2">
      <c r="A356" s="18"/>
      <c r="B356" s="18"/>
      <c r="C356" s="18"/>
      <c r="D356" s="18"/>
      <c r="E356" s="18"/>
      <c r="F356" s="18"/>
      <c r="G356" s="19"/>
      <c r="H356" s="19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 x14ac:dyDescent="0.2">
      <c r="A357" s="18"/>
      <c r="B357" s="18"/>
      <c r="C357" s="18"/>
      <c r="D357" s="18"/>
      <c r="E357" s="18"/>
      <c r="F357" s="18"/>
      <c r="G357" s="19"/>
      <c r="H357" s="19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 x14ac:dyDescent="0.2">
      <c r="A358" s="18"/>
      <c r="B358" s="18"/>
      <c r="C358" s="18"/>
      <c r="D358" s="18"/>
      <c r="E358" s="18"/>
      <c r="F358" s="18"/>
      <c r="G358" s="19"/>
      <c r="H358" s="19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 x14ac:dyDescent="0.2">
      <c r="A359" s="18"/>
      <c r="B359" s="18"/>
      <c r="C359" s="18"/>
      <c r="D359" s="18"/>
      <c r="E359" s="18"/>
      <c r="F359" s="18"/>
      <c r="G359" s="19"/>
      <c r="H359" s="19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 x14ac:dyDescent="0.2">
      <c r="A360" s="18"/>
      <c r="B360" s="18"/>
      <c r="C360" s="18"/>
      <c r="D360" s="18"/>
      <c r="E360" s="18"/>
      <c r="F360" s="18"/>
      <c r="G360" s="19"/>
      <c r="H360" s="19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 x14ac:dyDescent="0.2">
      <c r="A361" s="18"/>
      <c r="B361" s="18"/>
      <c r="C361" s="18"/>
      <c r="D361" s="18"/>
      <c r="E361" s="18"/>
      <c r="F361" s="18"/>
      <c r="G361" s="19"/>
      <c r="H361" s="19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 x14ac:dyDescent="0.2">
      <c r="A362" s="18"/>
      <c r="B362" s="18"/>
      <c r="C362" s="18"/>
      <c r="D362" s="18"/>
      <c r="E362" s="18"/>
      <c r="F362" s="18"/>
      <c r="G362" s="19"/>
      <c r="H362" s="19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 x14ac:dyDescent="0.2">
      <c r="A363" s="18"/>
      <c r="B363" s="18"/>
      <c r="C363" s="18"/>
      <c r="D363" s="18"/>
      <c r="E363" s="18"/>
      <c r="F363" s="18"/>
      <c r="G363" s="19"/>
      <c r="H363" s="19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 x14ac:dyDescent="0.2">
      <c r="A364" s="18"/>
      <c r="B364" s="18"/>
      <c r="C364" s="18"/>
      <c r="D364" s="18"/>
      <c r="E364" s="18"/>
      <c r="F364" s="18"/>
      <c r="G364" s="19"/>
      <c r="H364" s="19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 x14ac:dyDescent="0.2">
      <c r="A365" s="18"/>
      <c r="B365" s="18"/>
      <c r="C365" s="18"/>
      <c r="D365" s="18"/>
      <c r="E365" s="18"/>
      <c r="F365" s="18"/>
      <c r="G365" s="19"/>
      <c r="H365" s="19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 x14ac:dyDescent="0.2">
      <c r="A366" s="18"/>
      <c r="B366" s="18"/>
      <c r="C366" s="18"/>
      <c r="D366" s="18"/>
      <c r="E366" s="18"/>
      <c r="F366" s="18"/>
      <c r="G366" s="19"/>
      <c r="H366" s="19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 x14ac:dyDescent="0.2">
      <c r="A367" s="18"/>
      <c r="B367" s="18"/>
      <c r="C367" s="18"/>
      <c r="D367" s="18"/>
      <c r="E367" s="18"/>
      <c r="F367" s="18"/>
      <c r="G367" s="19"/>
      <c r="H367" s="19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 x14ac:dyDescent="0.2">
      <c r="A368" s="18"/>
      <c r="B368" s="18"/>
      <c r="C368" s="18"/>
      <c r="D368" s="18"/>
      <c r="E368" s="18"/>
      <c r="F368" s="18"/>
      <c r="G368" s="19"/>
      <c r="H368" s="19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 x14ac:dyDescent="0.2">
      <c r="A369" s="18"/>
      <c r="B369" s="18"/>
      <c r="C369" s="18"/>
      <c r="D369" s="18"/>
      <c r="E369" s="18"/>
      <c r="F369" s="18"/>
      <c r="G369" s="19"/>
      <c r="H369" s="19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 x14ac:dyDescent="0.2">
      <c r="A370" s="18"/>
      <c r="B370" s="18"/>
      <c r="C370" s="18"/>
      <c r="D370" s="18"/>
      <c r="E370" s="18"/>
      <c r="F370" s="18"/>
      <c r="G370" s="19"/>
      <c r="H370" s="19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 x14ac:dyDescent="0.2">
      <c r="A371" s="18"/>
      <c r="B371" s="18"/>
      <c r="C371" s="18"/>
      <c r="D371" s="18"/>
      <c r="E371" s="18"/>
      <c r="F371" s="18"/>
      <c r="G371" s="19"/>
      <c r="H371" s="19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 x14ac:dyDescent="0.2">
      <c r="A372" s="18"/>
      <c r="B372" s="18"/>
      <c r="C372" s="18"/>
      <c r="D372" s="18"/>
      <c r="E372" s="18"/>
      <c r="F372" s="18"/>
      <c r="G372" s="19"/>
      <c r="H372" s="19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 x14ac:dyDescent="0.2">
      <c r="A373" s="18"/>
      <c r="B373" s="18"/>
      <c r="C373" s="18"/>
      <c r="D373" s="18"/>
      <c r="E373" s="18"/>
      <c r="F373" s="18"/>
      <c r="G373" s="19"/>
      <c r="H373" s="19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 x14ac:dyDescent="0.2">
      <c r="A374" s="18"/>
      <c r="B374" s="18"/>
      <c r="C374" s="18"/>
      <c r="D374" s="18"/>
      <c r="E374" s="18"/>
      <c r="F374" s="18"/>
      <c r="G374" s="19"/>
      <c r="H374" s="19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 x14ac:dyDescent="0.2">
      <c r="A375" s="18"/>
      <c r="B375" s="18"/>
      <c r="C375" s="18"/>
      <c r="D375" s="18"/>
      <c r="E375" s="18"/>
      <c r="F375" s="18"/>
      <c r="G375" s="19"/>
      <c r="H375" s="19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 x14ac:dyDescent="0.2">
      <c r="A376" s="18"/>
      <c r="B376" s="18"/>
      <c r="C376" s="18"/>
      <c r="D376" s="18"/>
      <c r="E376" s="18"/>
      <c r="F376" s="18"/>
      <c r="G376" s="19"/>
      <c r="H376" s="19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 x14ac:dyDescent="0.2">
      <c r="A377" s="18"/>
      <c r="B377" s="18"/>
      <c r="C377" s="18"/>
      <c r="D377" s="18"/>
      <c r="E377" s="18"/>
      <c r="F377" s="18"/>
      <c r="G377" s="19"/>
      <c r="H377" s="19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 x14ac:dyDescent="0.2">
      <c r="A378" s="18"/>
      <c r="B378" s="18"/>
      <c r="C378" s="18"/>
      <c r="D378" s="18"/>
      <c r="E378" s="18"/>
      <c r="F378" s="18"/>
      <c r="G378" s="19"/>
      <c r="H378" s="19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 x14ac:dyDescent="0.2">
      <c r="A379" s="18"/>
      <c r="B379" s="18"/>
      <c r="C379" s="18"/>
      <c r="D379" s="18"/>
      <c r="E379" s="18"/>
      <c r="F379" s="18"/>
      <c r="G379" s="19"/>
      <c r="H379" s="19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 x14ac:dyDescent="0.2">
      <c r="A380" s="18"/>
      <c r="B380" s="18"/>
      <c r="C380" s="18"/>
      <c r="D380" s="18"/>
      <c r="E380" s="18"/>
      <c r="F380" s="18"/>
      <c r="G380" s="19"/>
      <c r="H380" s="19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 x14ac:dyDescent="0.2">
      <c r="A381" s="18"/>
      <c r="B381" s="18"/>
      <c r="C381" s="18"/>
      <c r="D381" s="18"/>
      <c r="E381" s="18"/>
      <c r="F381" s="18"/>
      <c r="G381" s="19"/>
      <c r="H381" s="19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 x14ac:dyDescent="0.2">
      <c r="A382" s="18"/>
      <c r="B382" s="18"/>
      <c r="C382" s="18"/>
      <c r="D382" s="18"/>
      <c r="E382" s="18"/>
      <c r="F382" s="18"/>
      <c r="G382" s="19"/>
      <c r="H382" s="19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 x14ac:dyDescent="0.2">
      <c r="A383" s="18"/>
      <c r="B383" s="18"/>
      <c r="C383" s="18"/>
      <c r="D383" s="18"/>
      <c r="E383" s="18"/>
      <c r="F383" s="18"/>
      <c r="G383" s="19"/>
      <c r="H383" s="19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 x14ac:dyDescent="0.2">
      <c r="A384" s="18"/>
      <c r="B384" s="18"/>
      <c r="C384" s="18"/>
      <c r="D384" s="18"/>
      <c r="E384" s="18"/>
      <c r="F384" s="18"/>
      <c r="G384" s="19"/>
      <c r="H384" s="19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 x14ac:dyDescent="0.2">
      <c r="A385" s="18"/>
      <c r="B385" s="18"/>
      <c r="C385" s="18"/>
      <c r="D385" s="18"/>
      <c r="E385" s="18"/>
      <c r="F385" s="18"/>
      <c r="G385" s="19"/>
      <c r="H385" s="19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 x14ac:dyDescent="0.2">
      <c r="A386" s="18"/>
      <c r="B386" s="18"/>
      <c r="C386" s="18"/>
      <c r="D386" s="18"/>
      <c r="E386" s="18"/>
      <c r="F386" s="18"/>
      <c r="G386" s="19"/>
      <c r="H386" s="19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 x14ac:dyDescent="0.2">
      <c r="A387" s="18"/>
      <c r="B387" s="18"/>
      <c r="C387" s="18"/>
      <c r="D387" s="18"/>
      <c r="E387" s="18"/>
      <c r="F387" s="18"/>
      <c r="G387" s="19"/>
      <c r="H387" s="19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 x14ac:dyDescent="0.2">
      <c r="A388" s="18"/>
      <c r="B388" s="18"/>
      <c r="C388" s="18"/>
      <c r="D388" s="18"/>
      <c r="E388" s="18"/>
      <c r="F388" s="18"/>
      <c r="G388" s="19"/>
      <c r="H388" s="19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 x14ac:dyDescent="0.2">
      <c r="A389" s="18"/>
      <c r="B389" s="18"/>
      <c r="C389" s="18"/>
      <c r="D389" s="18"/>
      <c r="E389" s="18"/>
      <c r="F389" s="18"/>
      <c r="G389" s="19"/>
      <c r="H389" s="19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 x14ac:dyDescent="0.2">
      <c r="A390" s="18"/>
      <c r="B390" s="18"/>
      <c r="C390" s="18"/>
      <c r="D390" s="18"/>
      <c r="E390" s="18"/>
      <c r="F390" s="18"/>
      <c r="G390" s="19"/>
      <c r="H390" s="19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 x14ac:dyDescent="0.2">
      <c r="A391" s="18"/>
      <c r="B391" s="18"/>
      <c r="C391" s="18"/>
      <c r="D391" s="18"/>
      <c r="E391" s="18"/>
      <c r="F391" s="18"/>
      <c r="G391" s="19"/>
      <c r="H391" s="19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 x14ac:dyDescent="0.2">
      <c r="A392" s="18"/>
      <c r="B392" s="18"/>
      <c r="C392" s="18"/>
      <c r="D392" s="18"/>
      <c r="E392" s="18"/>
      <c r="F392" s="18"/>
      <c r="G392" s="19"/>
      <c r="H392" s="19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 x14ac:dyDescent="0.2">
      <c r="A393" s="18"/>
      <c r="B393" s="18"/>
      <c r="C393" s="18"/>
      <c r="D393" s="18"/>
      <c r="E393" s="18"/>
      <c r="F393" s="18"/>
      <c r="G393" s="19"/>
      <c r="H393" s="19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 x14ac:dyDescent="0.2">
      <c r="A394" s="18"/>
      <c r="B394" s="18"/>
      <c r="C394" s="18"/>
      <c r="D394" s="18"/>
      <c r="E394" s="18"/>
      <c r="F394" s="18"/>
      <c r="G394" s="19"/>
      <c r="H394" s="19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 x14ac:dyDescent="0.2">
      <c r="A395" s="18"/>
      <c r="B395" s="18"/>
      <c r="C395" s="18"/>
      <c r="D395" s="18"/>
      <c r="E395" s="18"/>
      <c r="F395" s="18"/>
      <c r="G395" s="19"/>
      <c r="H395" s="19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 x14ac:dyDescent="0.2">
      <c r="A396" s="18"/>
      <c r="B396" s="18"/>
      <c r="C396" s="18"/>
      <c r="D396" s="18"/>
      <c r="E396" s="18"/>
      <c r="F396" s="18"/>
      <c r="G396" s="19"/>
      <c r="H396" s="19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 x14ac:dyDescent="0.2">
      <c r="A397" s="18"/>
      <c r="B397" s="18"/>
      <c r="C397" s="18"/>
      <c r="D397" s="18"/>
      <c r="E397" s="18"/>
      <c r="F397" s="18"/>
      <c r="G397" s="19"/>
      <c r="H397" s="19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 x14ac:dyDescent="0.2">
      <c r="A398" s="18"/>
      <c r="B398" s="18"/>
      <c r="C398" s="18"/>
      <c r="D398" s="18"/>
      <c r="E398" s="18"/>
      <c r="F398" s="18"/>
      <c r="G398" s="19"/>
      <c r="H398" s="19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 x14ac:dyDescent="0.2">
      <c r="A399" s="18"/>
      <c r="B399" s="18"/>
      <c r="C399" s="18"/>
      <c r="D399" s="18"/>
      <c r="E399" s="18"/>
      <c r="F399" s="18"/>
      <c r="G399" s="19"/>
      <c r="H399" s="19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 x14ac:dyDescent="0.2">
      <c r="A400" s="18"/>
      <c r="B400" s="18"/>
      <c r="C400" s="18"/>
      <c r="D400" s="18"/>
      <c r="E400" s="18"/>
      <c r="F400" s="18"/>
      <c r="G400" s="19"/>
      <c r="H400" s="19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 x14ac:dyDescent="0.2">
      <c r="A401" s="18"/>
      <c r="B401" s="18"/>
      <c r="C401" s="18"/>
      <c r="D401" s="18"/>
      <c r="E401" s="18"/>
      <c r="F401" s="18"/>
      <c r="G401" s="19"/>
      <c r="H401" s="19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 x14ac:dyDescent="0.2">
      <c r="A402" s="18"/>
      <c r="B402" s="18"/>
      <c r="C402" s="18"/>
      <c r="D402" s="18"/>
      <c r="E402" s="18"/>
      <c r="F402" s="18"/>
      <c r="G402" s="19"/>
      <c r="H402" s="19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 x14ac:dyDescent="0.2">
      <c r="A403" s="18"/>
      <c r="B403" s="18"/>
      <c r="C403" s="18"/>
      <c r="D403" s="18"/>
      <c r="E403" s="18"/>
      <c r="F403" s="18"/>
      <c r="G403" s="19"/>
      <c r="H403" s="19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 x14ac:dyDescent="0.2">
      <c r="A404" s="18"/>
      <c r="B404" s="18"/>
      <c r="C404" s="18"/>
      <c r="D404" s="18"/>
      <c r="E404" s="18"/>
      <c r="F404" s="18"/>
      <c r="G404" s="19"/>
      <c r="H404" s="19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 x14ac:dyDescent="0.2">
      <c r="A405" s="18"/>
      <c r="B405" s="18"/>
      <c r="C405" s="18"/>
      <c r="D405" s="18"/>
      <c r="E405" s="18"/>
      <c r="F405" s="18"/>
      <c r="G405" s="19"/>
      <c r="H405" s="19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 x14ac:dyDescent="0.2">
      <c r="A406" s="18"/>
      <c r="B406" s="18"/>
      <c r="C406" s="18"/>
      <c r="D406" s="18"/>
      <c r="E406" s="18"/>
      <c r="F406" s="18"/>
      <c r="G406" s="19"/>
      <c r="H406" s="19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 x14ac:dyDescent="0.2">
      <c r="A407" s="18"/>
      <c r="B407" s="18"/>
      <c r="C407" s="18"/>
      <c r="D407" s="18"/>
      <c r="E407" s="18"/>
      <c r="F407" s="18"/>
      <c r="G407" s="19"/>
      <c r="H407" s="19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 x14ac:dyDescent="0.2">
      <c r="A408" s="18"/>
      <c r="B408" s="18"/>
      <c r="C408" s="18"/>
      <c r="D408" s="18"/>
      <c r="E408" s="18"/>
      <c r="F408" s="18"/>
      <c r="G408" s="19"/>
      <c r="H408" s="19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 x14ac:dyDescent="0.2">
      <c r="A409" s="18"/>
      <c r="B409" s="18"/>
      <c r="C409" s="18"/>
      <c r="D409" s="18"/>
      <c r="E409" s="18"/>
      <c r="F409" s="18"/>
      <c r="G409" s="19"/>
      <c r="H409" s="19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 x14ac:dyDescent="0.2">
      <c r="A410" s="18"/>
      <c r="B410" s="18"/>
      <c r="C410" s="18"/>
      <c r="D410" s="18"/>
      <c r="E410" s="18"/>
      <c r="F410" s="18"/>
      <c r="G410" s="19"/>
      <c r="H410" s="19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 x14ac:dyDescent="0.2">
      <c r="A411" s="18"/>
      <c r="B411" s="18"/>
      <c r="C411" s="18"/>
      <c r="D411" s="18"/>
      <c r="E411" s="18"/>
      <c r="F411" s="18"/>
      <c r="G411" s="19"/>
      <c r="H411" s="19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 x14ac:dyDescent="0.2">
      <c r="A412" s="18"/>
      <c r="B412" s="18"/>
      <c r="C412" s="18"/>
      <c r="D412" s="18"/>
      <c r="E412" s="18"/>
      <c r="F412" s="18"/>
      <c r="G412" s="19"/>
      <c r="H412" s="19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 x14ac:dyDescent="0.2">
      <c r="A413" s="18"/>
      <c r="B413" s="18"/>
      <c r="C413" s="18"/>
      <c r="D413" s="18"/>
      <c r="E413" s="18"/>
      <c r="F413" s="18"/>
      <c r="G413" s="19"/>
      <c r="H413" s="19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 x14ac:dyDescent="0.2">
      <c r="A414" s="18"/>
      <c r="B414" s="18"/>
      <c r="C414" s="18"/>
      <c r="D414" s="18"/>
      <c r="E414" s="18"/>
      <c r="F414" s="18"/>
      <c r="G414" s="19"/>
      <c r="H414" s="19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 x14ac:dyDescent="0.2">
      <c r="A415" s="18"/>
      <c r="B415" s="18"/>
      <c r="C415" s="18"/>
      <c r="D415" s="18"/>
      <c r="E415" s="18"/>
      <c r="F415" s="18"/>
      <c r="G415" s="19"/>
      <c r="H415" s="19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 x14ac:dyDescent="0.2">
      <c r="A416" s="18"/>
      <c r="B416" s="18"/>
      <c r="C416" s="18"/>
      <c r="D416" s="18"/>
      <c r="E416" s="18"/>
      <c r="F416" s="18"/>
      <c r="G416" s="19"/>
      <c r="H416" s="19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 x14ac:dyDescent="0.2">
      <c r="A417" s="18"/>
      <c r="B417" s="18"/>
      <c r="C417" s="18"/>
      <c r="D417" s="18"/>
      <c r="E417" s="18"/>
      <c r="F417" s="18"/>
      <c r="G417" s="19"/>
      <c r="H417" s="19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 x14ac:dyDescent="0.2">
      <c r="A418" s="18"/>
      <c r="B418" s="18"/>
      <c r="C418" s="18"/>
      <c r="D418" s="18"/>
      <c r="E418" s="18"/>
      <c r="F418" s="18"/>
      <c r="G418" s="19"/>
      <c r="H418" s="19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 x14ac:dyDescent="0.2">
      <c r="A419" s="18"/>
      <c r="B419" s="18"/>
      <c r="C419" s="18"/>
      <c r="D419" s="18"/>
      <c r="E419" s="18"/>
      <c r="F419" s="18"/>
      <c r="G419" s="19"/>
      <c r="H419" s="19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 x14ac:dyDescent="0.2">
      <c r="A420" s="18"/>
      <c r="B420" s="18"/>
      <c r="C420" s="18"/>
      <c r="D420" s="18"/>
      <c r="E420" s="18"/>
      <c r="F420" s="18"/>
      <c r="G420" s="19"/>
      <c r="H420" s="19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 x14ac:dyDescent="0.2">
      <c r="A421" s="18"/>
      <c r="B421" s="18"/>
      <c r="C421" s="18"/>
      <c r="D421" s="18"/>
      <c r="E421" s="18"/>
      <c r="F421" s="18"/>
      <c r="G421" s="19"/>
      <c r="H421" s="19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 x14ac:dyDescent="0.2">
      <c r="A422" s="18"/>
      <c r="B422" s="18"/>
      <c r="C422" s="18"/>
      <c r="D422" s="18"/>
      <c r="E422" s="18"/>
      <c r="F422" s="18"/>
      <c r="G422" s="19"/>
      <c r="H422" s="19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 x14ac:dyDescent="0.2">
      <c r="A423" s="18"/>
      <c r="B423" s="18"/>
      <c r="C423" s="18"/>
      <c r="D423" s="18"/>
      <c r="E423" s="18"/>
      <c r="F423" s="18"/>
      <c r="G423" s="19"/>
      <c r="H423" s="19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 x14ac:dyDescent="0.2">
      <c r="A424" s="18"/>
      <c r="B424" s="18"/>
      <c r="C424" s="18"/>
      <c r="D424" s="18"/>
      <c r="E424" s="18"/>
      <c r="F424" s="18"/>
      <c r="G424" s="19"/>
      <c r="H424" s="19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 x14ac:dyDescent="0.2">
      <c r="A425" s="18"/>
      <c r="B425" s="18"/>
      <c r="C425" s="18"/>
      <c r="D425" s="18"/>
      <c r="E425" s="18"/>
      <c r="F425" s="18"/>
      <c r="G425" s="19"/>
      <c r="H425" s="19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 x14ac:dyDescent="0.2">
      <c r="A426" s="18"/>
      <c r="B426" s="18"/>
      <c r="C426" s="18"/>
      <c r="D426" s="18"/>
      <c r="E426" s="18"/>
      <c r="F426" s="18"/>
      <c r="G426" s="19"/>
      <c r="H426" s="19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 x14ac:dyDescent="0.2">
      <c r="A427" s="18"/>
      <c r="B427" s="18"/>
      <c r="C427" s="18"/>
      <c r="D427" s="18"/>
      <c r="E427" s="18"/>
      <c r="F427" s="18"/>
      <c r="G427" s="19"/>
      <c r="H427" s="19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 x14ac:dyDescent="0.2">
      <c r="A428" s="18"/>
      <c r="B428" s="18"/>
      <c r="C428" s="18"/>
      <c r="D428" s="18"/>
      <c r="E428" s="18"/>
      <c r="F428" s="18"/>
      <c r="G428" s="19"/>
      <c r="H428" s="19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 x14ac:dyDescent="0.2">
      <c r="A429" s="18"/>
      <c r="B429" s="18"/>
      <c r="C429" s="18"/>
      <c r="D429" s="18"/>
      <c r="E429" s="18"/>
      <c r="F429" s="18"/>
      <c r="G429" s="19"/>
      <c r="H429" s="19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 x14ac:dyDescent="0.2">
      <c r="A430" s="18"/>
      <c r="B430" s="18"/>
      <c r="C430" s="18"/>
      <c r="D430" s="18"/>
      <c r="E430" s="18"/>
      <c r="F430" s="18"/>
      <c r="G430" s="19"/>
      <c r="H430" s="19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 x14ac:dyDescent="0.2">
      <c r="A431" s="18"/>
      <c r="B431" s="18"/>
      <c r="C431" s="18"/>
      <c r="D431" s="18"/>
      <c r="E431" s="18"/>
      <c r="F431" s="18"/>
      <c r="G431" s="19"/>
      <c r="H431" s="19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 x14ac:dyDescent="0.2">
      <c r="A432" s="18"/>
      <c r="B432" s="18"/>
      <c r="C432" s="18"/>
      <c r="D432" s="18"/>
      <c r="E432" s="18"/>
      <c r="F432" s="18"/>
      <c r="G432" s="19"/>
      <c r="H432" s="19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 x14ac:dyDescent="0.2">
      <c r="A433" s="18"/>
      <c r="B433" s="18"/>
      <c r="C433" s="18"/>
      <c r="D433" s="18"/>
      <c r="E433" s="18"/>
      <c r="F433" s="18"/>
      <c r="G433" s="19"/>
      <c r="H433" s="19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 x14ac:dyDescent="0.2">
      <c r="A434" s="18"/>
      <c r="B434" s="18"/>
      <c r="C434" s="18"/>
      <c r="D434" s="18"/>
      <c r="E434" s="18"/>
      <c r="F434" s="18"/>
      <c r="G434" s="19"/>
      <c r="H434" s="19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 x14ac:dyDescent="0.2">
      <c r="A435" s="18"/>
      <c r="B435" s="18"/>
      <c r="C435" s="18"/>
      <c r="D435" s="18"/>
      <c r="E435" s="18"/>
      <c r="F435" s="18"/>
      <c r="G435" s="19"/>
      <c r="H435" s="19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 x14ac:dyDescent="0.2">
      <c r="A436" s="18"/>
      <c r="B436" s="18"/>
      <c r="C436" s="18"/>
      <c r="D436" s="18"/>
      <c r="E436" s="18"/>
      <c r="F436" s="18"/>
      <c r="G436" s="19"/>
      <c r="H436" s="19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 x14ac:dyDescent="0.2">
      <c r="A437" s="18"/>
      <c r="B437" s="18"/>
      <c r="C437" s="18"/>
      <c r="D437" s="18"/>
      <c r="E437" s="18"/>
      <c r="F437" s="18"/>
      <c r="G437" s="19"/>
      <c r="H437" s="19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 x14ac:dyDescent="0.2">
      <c r="A438" s="18"/>
      <c r="B438" s="18"/>
      <c r="C438" s="18"/>
      <c r="D438" s="18"/>
      <c r="E438" s="18"/>
      <c r="F438" s="18"/>
      <c r="G438" s="19"/>
      <c r="H438" s="19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 x14ac:dyDescent="0.2">
      <c r="A439" s="18"/>
      <c r="B439" s="18"/>
      <c r="C439" s="18"/>
      <c r="D439" s="18"/>
      <c r="E439" s="18"/>
      <c r="F439" s="18"/>
      <c r="G439" s="19"/>
      <c r="H439" s="19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 x14ac:dyDescent="0.2">
      <c r="A440" s="18"/>
      <c r="B440" s="18"/>
      <c r="C440" s="18"/>
      <c r="D440" s="18"/>
      <c r="E440" s="18"/>
      <c r="F440" s="18"/>
      <c r="G440" s="19"/>
      <c r="H440" s="19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 x14ac:dyDescent="0.2">
      <c r="A441" s="18"/>
      <c r="B441" s="18"/>
      <c r="C441" s="18"/>
      <c r="D441" s="18"/>
      <c r="E441" s="18"/>
      <c r="F441" s="18"/>
      <c r="G441" s="19"/>
      <c r="H441" s="19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 x14ac:dyDescent="0.2">
      <c r="A442" s="18"/>
      <c r="B442" s="18"/>
      <c r="C442" s="18"/>
      <c r="D442" s="18"/>
      <c r="E442" s="18"/>
      <c r="F442" s="18"/>
      <c r="G442" s="19"/>
      <c r="H442" s="19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 x14ac:dyDescent="0.2">
      <c r="A443" s="18"/>
      <c r="B443" s="18"/>
      <c r="C443" s="18"/>
      <c r="D443" s="18"/>
      <c r="E443" s="18"/>
      <c r="F443" s="18"/>
      <c r="G443" s="19"/>
      <c r="H443" s="19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 x14ac:dyDescent="0.2">
      <c r="A444" s="18"/>
      <c r="B444" s="18"/>
      <c r="C444" s="18"/>
      <c r="D444" s="18"/>
      <c r="E444" s="18"/>
      <c r="F444" s="18"/>
      <c r="G444" s="19"/>
      <c r="H444" s="19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 x14ac:dyDescent="0.2">
      <c r="A445" s="18"/>
      <c r="B445" s="18"/>
      <c r="C445" s="18"/>
      <c r="D445" s="18"/>
      <c r="E445" s="18"/>
      <c r="F445" s="18"/>
      <c r="G445" s="19"/>
      <c r="H445" s="19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 x14ac:dyDescent="0.2">
      <c r="A446" s="18"/>
      <c r="B446" s="18"/>
      <c r="C446" s="18"/>
      <c r="D446" s="18"/>
      <c r="E446" s="18"/>
      <c r="F446" s="18"/>
      <c r="G446" s="19"/>
      <c r="H446" s="19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 x14ac:dyDescent="0.2">
      <c r="A447" s="18"/>
      <c r="B447" s="18"/>
      <c r="C447" s="18"/>
      <c r="D447" s="18"/>
      <c r="E447" s="18"/>
      <c r="F447" s="18"/>
      <c r="G447" s="19"/>
      <c r="H447" s="19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 x14ac:dyDescent="0.2">
      <c r="A448" s="18"/>
      <c r="B448" s="18"/>
      <c r="C448" s="18"/>
      <c r="D448" s="18"/>
      <c r="E448" s="18"/>
      <c r="F448" s="18"/>
      <c r="G448" s="19"/>
      <c r="H448" s="19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 x14ac:dyDescent="0.2">
      <c r="A449" s="18"/>
      <c r="B449" s="18"/>
      <c r="C449" s="18"/>
      <c r="D449" s="18"/>
      <c r="E449" s="18"/>
      <c r="F449" s="18"/>
      <c r="G449" s="19"/>
      <c r="H449" s="19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 x14ac:dyDescent="0.2">
      <c r="A450" s="18"/>
      <c r="B450" s="18"/>
      <c r="C450" s="18"/>
      <c r="D450" s="18"/>
      <c r="E450" s="18"/>
      <c r="F450" s="18"/>
      <c r="G450" s="19"/>
      <c r="H450" s="19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 x14ac:dyDescent="0.2">
      <c r="A451" s="18"/>
      <c r="B451" s="18"/>
      <c r="C451" s="18"/>
      <c r="D451" s="18"/>
      <c r="E451" s="18"/>
      <c r="F451" s="18"/>
      <c r="G451" s="19"/>
      <c r="H451" s="19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 x14ac:dyDescent="0.2">
      <c r="A452" s="18"/>
      <c r="B452" s="18"/>
      <c r="C452" s="18"/>
      <c r="D452" s="18"/>
      <c r="E452" s="18"/>
      <c r="F452" s="18"/>
      <c r="G452" s="19"/>
      <c r="H452" s="19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 x14ac:dyDescent="0.2">
      <c r="A453" s="18"/>
      <c r="B453" s="18"/>
      <c r="C453" s="18"/>
      <c r="D453" s="18"/>
      <c r="E453" s="18"/>
      <c r="F453" s="18"/>
      <c r="G453" s="19"/>
      <c r="H453" s="19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 x14ac:dyDescent="0.2">
      <c r="A454" s="18"/>
      <c r="B454" s="18"/>
      <c r="C454" s="18"/>
      <c r="D454" s="18"/>
      <c r="E454" s="18"/>
      <c r="F454" s="18"/>
      <c r="G454" s="19"/>
      <c r="H454" s="19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 x14ac:dyDescent="0.2">
      <c r="A455" s="18"/>
      <c r="B455" s="18"/>
      <c r="C455" s="18"/>
      <c r="D455" s="18"/>
      <c r="E455" s="18"/>
      <c r="F455" s="18"/>
      <c r="G455" s="19"/>
      <c r="H455" s="19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 x14ac:dyDescent="0.2">
      <c r="A456" s="18"/>
      <c r="B456" s="18"/>
      <c r="C456" s="18"/>
      <c r="D456" s="18"/>
      <c r="E456" s="18"/>
      <c r="F456" s="18"/>
      <c r="G456" s="19"/>
      <c r="H456" s="19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 x14ac:dyDescent="0.2">
      <c r="A457" s="18"/>
      <c r="B457" s="18"/>
      <c r="C457" s="18"/>
      <c r="D457" s="18"/>
      <c r="E457" s="18"/>
      <c r="F457" s="18"/>
      <c r="G457" s="19"/>
      <c r="H457" s="19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 x14ac:dyDescent="0.2">
      <c r="A458" s="18"/>
      <c r="B458" s="18"/>
      <c r="C458" s="18"/>
      <c r="D458" s="18"/>
      <c r="E458" s="18"/>
      <c r="F458" s="18"/>
      <c r="G458" s="19"/>
      <c r="H458" s="19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 x14ac:dyDescent="0.2">
      <c r="A459" s="18"/>
      <c r="B459" s="18"/>
      <c r="C459" s="18"/>
      <c r="D459" s="18"/>
      <c r="E459" s="18"/>
      <c r="F459" s="18"/>
      <c r="G459" s="19"/>
      <c r="H459" s="19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 x14ac:dyDescent="0.2">
      <c r="A460" s="18"/>
      <c r="B460" s="18"/>
      <c r="C460" s="18"/>
      <c r="D460" s="18"/>
      <c r="E460" s="18"/>
      <c r="F460" s="18"/>
      <c r="G460" s="19"/>
      <c r="H460" s="19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 x14ac:dyDescent="0.2">
      <c r="A461" s="18"/>
      <c r="B461" s="18"/>
      <c r="C461" s="18"/>
      <c r="D461" s="18"/>
      <c r="E461" s="18"/>
      <c r="F461" s="18"/>
      <c r="G461" s="19"/>
      <c r="H461" s="19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 x14ac:dyDescent="0.2">
      <c r="A462" s="18"/>
      <c r="B462" s="18"/>
      <c r="C462" s="18"/>
      <c r="D462" s="18"/>
      <c r="E462" s="18"/>
      <c r="F462" s="18"/>
      <c r="G462" s="19"/>
      <c r="H462" s="19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 x14ac:dyDescent="0.2">
      <c r="A463" s="18"/>
      <c r="B463" s="18"/>
      <c r="C463" s="18"/>
      <c r="D463" s="18"/>
      <c r="E463" s="18"/>
      <c r="F463" s="18"/>
      <c r="G463" s="19"/>
      <c r="H463" s="19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 x14ac:dyDescent="0.2">
      <c r="A464" s="18"/>
      <c r="B464" s="18"/>
      <c r="C464" s="18"/>
      <c r="D464" s="18"/>
      <c r="E464" s="18"/>
      <c r="F464" s="18"/>
      <c r="G464" s="19"/>
      <c r="H464" s="19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 x14ac:dyDescent="0.2">
      <c r="A465" s="18"/>
      <c r="B465" s="18"/>
      <c r="C465" s="18"/>
      <c r="D465" s="18"/>
      <c r="E465" s="18"/>
      <c r="F465" s="18"/>
      <c r="G465" s="19"/>
      <c r="H465" s="19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 x14ac:dyDescent="0.2">
      <c r="A466" s="18"/>
      <c r="B466" s="18"/>
      <c r="C466" s="18"/>
      <c r="D466" s="18"/>
      <c r="E466" s="18"/>
      <c r="F466" s="18"/>
      <c r="G466" s="19"/>
      <c r="H466" s="19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 x14ac:dyDescent="0.2">
      <c r="A467" s="18"/>
      <c r="B467" s="18"/>
      <c r="C467" s="18"/>
      <c r="D467" s="18"/>
      <c r="E467" s="18"/>
      <c r="F467" s="18"/>
      <c r="G467" s="19"/>
      <c r="H467" s="19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 x14ac:dyDescent="0.2">
      <c r="A468" s="18"/>
      <c r="B468" s="18"/>
      <c r="C468" s="18"/>
      <c r="D468" s="18"/>
      <c r="E468" s="18"/>
      <c r="F468" s="18"/>
      <c r="G468" s="19"/>
      <c r="H468" s="19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 x14ac:dyDescent="0.2">
      <c r="A469" s="18"/>
      <c r="B469" s="18"/>
      <c r="C469" s="18"/>
      <c r="D469" s="18"/>
      <c r="E469" s="18"/>
      <c r="F469" s="18"/>
      <c r="G469" s="19"/>
      <c r="H469" s="19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 x14ac:dyDescent="0.2">
      <c r="A470" s="18"/>
      <c r="B470" s="18"/>
      <c r="C470" s="18"/>
      <c r="D470" s="18"/>
      <c r="E470" s="18"/>
      <c r="F470" s="18"/>
      <c r="G470" s="19"/>
      <c r="H470" s="19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 x14ac:dyDescent="0.2">
      <c r="A471" s="18"/>
      <c r="B471" s="18"/>
      <c r="C471" s="18"/>
      <c r="D471" s="18"/>
      <c r="E471" s="18"/>
      <c r="F471" s="18"/>
      <c r="G471" s="19"/>
      <c r="H471" s="19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 x14ac:dyDescent="0.2">
      <c r="A472" s="18"/>
      <c r="B472" s="18"/>
      <c r="C472" s="18"/>
      <c r="D472" s="18"/>
      <c r="E472" s="18"/>
      <c r="F472" s="18"/>
      <c r="G472" s="19"/>
      <c r="H472" s="19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 x14ac:dyDescent="0.2">
      <c r="A473" s="18"/>
      <c r="B473" s="18"/>
      <c r="C473" s="18"/>
      <c r="D473" s="18"/>
      <c r="E473" s="18"/>
      <c r="F473" s="18"/>
      <c r="G473" s="19"/>
      <c r="H473" s="19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 x14ac:dyDescent="0.2">
      <c r="A474" s="18"/>
      <c r="B474" s="18"/>
      <c r="C474" s="18"/>
      <c r="D474" s="18"/>
      <c r="E474" s="18"/>
      <c r="F474" s="18"/>
      <c r="G474" s="19"/>
      <c r="H474" s="19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 x14ac:dyDescent="0.2">
      <c r="A475" s="18"/>
      <c r="B475" s="18"/>
      <c r="C475" s="18"/>
      <c r="D475" s="18"/>
      <c r="E475" s="18"/>
      <c r="F475" s="18"/>
      <c r="G475" s="19"/>
      <c r="H475" s="19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 x14ac:dyDescent="0.2">
      <c r="A476" s="18"/>
      <c r="B476" s="18"/>
      <c r="C476" s="18"/>
      <c r="D476" s="18"/>
      <c r="E476" s="18"/>
      <c r="F476" s="18"/>
      <c r="G476" s="19"/>
      <c r="H476" s="19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 x14ac:dyDescent="0.2">
      <c r="A477" s="18"/>
      <c r="B477" s="18"/>
      <c r="C477" s="18"/>
      <c r="D477" s="18"/>
      <c r="E477" s="18"/>
      <c r="F477" s="18"/>
      <c r="G477" s="19"/>
      <c r="H477" s="19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 x14ac:dyDescent="0.2">
      <c r="A478" s="18"/>
      <c r="B478" s="18"/>
      <c r="C478" s="18"/>
      <c r="D478" s="18"/>
      <c r="E478" s="18"/>
      <c r="F478" s="18"/>
      <c r="G478" s="19"/>
      <c r="H478" s="19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 x14ac:dyDescent="0.2">
      <c r="A479" s="18"/>
      <c r="B479" s="18"/>
      <c r="C479" s="18"/>
      <c r="D479" s="18"/>
      <c r="E479" s="18"/>
      <c r="F479" s="18"/>
      <c r="G479" s="19"/>
      <c r="H479" s="19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 x14ac:dyDescent="0.2">
      <c r="A480" s="18"/>
      <c r="B480" s="18"/>
      <c r="C480" s="18"/>
      <c r="D480" s="18"/>
      <c r="E480" s="18"/>
      <c r="F480" s="18"/>
      <c r="G480" s="19"/>
      <c r="H480" s="19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 x14ac:dyDescent="0.2">
      <c r="A481" s="18"/>
      <c r="B481" s="18"/>
      <c r="C481" s="18"/>
      <c r="D481" s="18"/>
      <c r="E481" s="18"/>
      <c r="F481" s="18"/>
      <c r="G481" s="19"/>
      <c r="H481" s="19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 x14ac:dyDescent="0.2">
      <c r="A482" s="18"/>
      <c r="B482" s="18"/>
      <c r="C482" s="18"/>
      <c r="D482" s="18"/>
      <c r="E482" s="18"/>
      <c r="F482" s="18"/>
      <c r="G482" s="19"/>
      <c r="H482" s="19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 x14ac:dyDescent="0.2">
      <c r="A483" s="18"/>
      <c r="B483" s="18"/>
      <c r="C483" s="18"/>
      <c r="D483" s="18"/>
      <c r="E483" s="18"/>
      <c r="F483" s="18"/>
      <c r="G483" s="19"/>
      <c r="H483" s="19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 x14ac:dyDescent="0.2">
      <c r="A484" s="18"/>
      <c r="B484" s="18"/>
      <c r="C484" s="18"/>
      <c r="D484" s="18"/>
      <c r="E484" s="18"/>
      <c r="F484" s="18"/>
      <c r="G484" s="19"/>
      <c r="H484" s="19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 x14ac:dyDescent="0.2">
      <c r="A485" s="18"/>
      <c r="B485" s="18"/>
      <c r="C485" s="18"/>
      <c r="D485" s="18"/>
      <c r="E485" s="18"/>
      <c r="F485" s="18"/>
      <c r="G485" s="19"/>
      <c r="H485" s="19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 x14ac:dyDescent="0.2">
      <c r="A486" s="18"/>
      <c r="B486" s="18"/>
      <c r="C486" s="18"/>
      <c r="D486" s="18"/>
      <c r="E486" s="18"/>
      <c r="F486" s="18"/>
      <c r="G486" s="19"/>
      <c r="H486" s="19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 x14ac:dyDescent="0.2">
      <c r="A487" s="18"/>
      <c r="B487" s="18"/>
      <c r="C487" s="18"/>
      <c r="D487" s="18"/>
      <c r="E487" s="18"/>
      <c r="F487" s="18"/>
      <c r="G487" s="19"/>
      <c r="H487" s="19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 x14ac:dyDescent="0.2">
      <c r="A488" s="18"/>
      <c r="B488" s="18"/>
      <c r="C488" s="18"/>
      <c r="D488" s="18"/>
      <c r="E488" s="18"/>
      <c r="F488" s="18"/>
      <c r="G488" s="19"/>
      <c r="H488" s="19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 x14ac:dyDescent="0.2">
      <c r="A489" s="18"/>
      <c r="B489" s="18"/>
      <c r="C489" s="18"/>
      <c r="D489" s="18"/>
      <c r="E489" s="18"/>
      <c r="F489" s="18"/>
      <c r="G489" s="19"/>
      <c r="H489" s="19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 x14ac:dyDescent="0.2">
      <c r="A490" s="18"/>
      <c r="B490" s="18"/>
      <c r="C490" s="18"/>
      <c r="D490" s="18"/>
      <c r="E490" s="18"/>
      <c r="F490" s="18"/>
      <c r="G490" s="19"/>
      <c r="H490" s="19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 x14ac:dyDescent="0.2">
      <c r="A491" s="18"/>
      <c r="B491" s="18"/>
      <c r="C491" s="18"/>
      <c r="D491" s="18"/>
      <c r="E491" s="18"/>
      <c r="F491" s="18"/>
      <c r="G491" s="19"/>
      <c r="H491" s="19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 x14ac:dyDescent="0.2">
      <c r="A492" s="18"/>
      <c r="B492" s="18"/>
      <c r="C492" s="18"/>
      <c r="D492" s="18"/>
      <c r="E492" s="18"/>
      <c r="F492" s="18"/>
      <c r="G492" s="19"/>
      <c r="H492" s="19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 x14ac:dyDescent="0.2">
      <c r="A493" s="18"/>
      <c r="B493" s="18"/>
      <c r="C493" s="18"/>
      <c r="D493" s="18"/>
      <c r="E493" s="18"/>
      <c r="F493" s="18"/>
      <c r="G493" s="19"/>
      <c r="H493" s="19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 x14ac:dyDescent="0.2">
      <c r="A494" s="18"/>
      <c r="B494" s="18"/>
      <c r="C494" s="18"/>
      <c r="D494" s="18"/>
      <c r="E494" s="18"/>
      <c r="F494" s="18"/>
      <c r="G494" s="19"/>
      <c r="H494" s="19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 x14ac:dyDescent="0.2">
      <c r="A495" s="18"/>
      <c r="B495" s="18"/>
      <c r="C495" s="18"/>
      <c r="D495" s="18"/>
      <c r="E495" s="18"/>
      <c r="F495" s="18"/>
      <c r="G495" s="19"/>
      <c r="H495" s="19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 x14ac:dyDescent="0.2">
      <c r="A496" s="18"/>
      <c r="B496" s="18"/>
      <c r="C496" s="18"/>
      <c r="D496" s="18"/>
      <c r="E496" s="18"/>
      <c r="F496" s="18"/>
      <c r="G496" s="19"/>
      <c r="H496" s="19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 x14ac:dyDescent="0.2">
      <c r="A497" s="18"/>
      <c r="B497" s="18"/>
      <c r="C497" s="18"/>
      <c r="D497" s="18"/>
      <c r="E497" s="18"/>
      <c r="F497" s="18"/>
      <c r="G497" s="19"/>
      <c r="H497" s="19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 x14ac:dyDescent="0.2">
      <c r="A498" s="18"/>
      <c r="B498" s="18"/>
      <c r="C498" s="18"/>
      <c r="D498" s="18"/>
      <c r="E498" s="18"/>
      <c r="F498" s="18"/>
      <c r="G498" s="19"/>
      <c r="H498" s="19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 x14ac:dyDescent="0.2">
      <c r="A499" s="18"/>
      <c r="B499" s="18"/>
      <c r="C499" s="18"/>
      <c r="D499" s="18"/>
      <c r="E499" s="18"/>
      <c r="F499" s="18"/>
      <c r="G499" s="19"/>
      <c r="H499" s="19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 x14ac:dyDescent="0.2">
      <c r="A500" s="18"/>
      <c r="B500" s="18"/>
      <c r="C500" s="18"/>
      <c r="D500" s="18"/>
      <c r="E500" s="18"/>
      <c r="F500" s="18"/>
      <c r="G500" s="19"/>
      <c r="H500" s="19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 x14ac:dyDescent="0.2">
      <c r="A501" s="18"/>
      <c r="B501" s="18"/>
      <c r="C501" s="18"/>
      <c r="D501" s="18"/>
      <c r="E501" s="18"/>
      <c r="F501" s="18"/>
      <c r="G501" s="19"/>
      <c r="H501" s="19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 x14ac:dyDescent="0.2">
      <c r="A502" s="18"/>
      <c r="B502" s="18"/>
      <c r="C502" s="18"/>
      <c r="D502" s="18"/>
      <c r="E502" s="18"/>
      <c r="F502" s="18"/>
      <c r="G502" s="19"/>
      <c r="H502" s="19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 x14ac:dyDescent="0.2">
      <c r="A503" s="18"/>
      <c r="B503" s="18"/>
      <c r="C503" s="18"/>
      <c r="D503" s="18"/>
      <c r="E503" s="18"/>
      <c r="F503" s="18"/>
      <c r="G503" s="19"/>
      <c r="H503" s="19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 x14ac:dyDescent="0.2">
      <c r="A504" s="18"/>
      <c r="B504" s="18"/>
      <c r="C504" s="18"/>
      <c r="D504" s="18"/>
      <c r="E504" s="18"/>
      <c r="F504" s="18"/>
      <c r="G504" s="19"/>
      <c r="H504" s="19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 x14ac:dyDescent="0.2">
      <c r="A505" s="18"/>
      <c r="B505" s="18"/>
      <c r="C505" s="18"/>
      <c r="D505" s="18"/>
      <c r="E505" s="18"/>
      <c r="F505" s="18"/>
      <c r="G505" s="19"/>
      <c r="H505" s="19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 x14ac:dyDescent="0.2">
      <c r="A506" s="18"/>
      <c r="B506" s="18"/>
      <c r="C506" s="18"/>
      <c r="D506" s="18"/>
      <c r="E506" s="18"/>
      <c r="F506" s="18"/>
      <c r="G506" s="19"/>
      <c r="H506" s="19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 x14ac:dyDescent="0.2">
      <c r="A507" s="18"/>
      <c r="B507" s="18"/>
      <c r="C507" s="18"/>
      <c r="D507" s="18"/>
      <c r="E507" s="18"/>
      <c r="F507" s="18"/>
      <c r="G507" s="19"/>
      <c r="H507" s="19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 x14ac:dyDescent="0.2">
      <c r="A508" s="18"/>
      <c r="B508" s="18"/>
      <c r="C508" s="18"/>
      <c r="D508" s="18"/>
      <c r="E508" s="18"/>
      <c r="F508" s="18"/>
      <c r="G508" s="19"/>
      <c r="H508" s="19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 x14ac:dyDescent="0.2">
      <c r="A509" s="18"/>
      <c r="B509" s="18"/>
      <c r="C509" s="18"/>
      <c r="D509" s="18"/>
      <c r="E509" s="18"/>
      <c r="F509" s="18"/>
      <c r="G509" s="19"/>
      <c r="H509" s="19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 x14ac:dyDescent="0.2">
      <c r="A510" s="18"/>
      <c r="B510" s="18"/>
      <c r="C510" s="18"/>
      <c r="D510" s="18"/>
      <c r="E510" s="18"/>
      <c r="F510" s="18"/>
      <c r="G510" s="19"/>
      <c r="H510" s="19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 x14ac:dyDescent="0.2">
      <c r="A511" s="18"/>
      <c r="B511" s="18"/>
      <c r="C511" s="18"/>
      <c r="D511" s="18"/>
      <c r="E511" s="18"/>
      <c r="F511" s="18"/>
      <c r="G511" s="19"/>
      <c r="H511" s="19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 x14ac:dyDescent="0.2">
      <c r="A512" s="18"/>
      <c r="B512" s="18"/>
      <c r="C512" s="18"/>
      <c r="D512" s="18"/>
      <c r="E512" s="18"/>
      <c r="F512" s="18"/>
      <c r="G512" s="19"/>
      <c r="H512" s="19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 x14ac:dyDescent="0.2">
      <c r="A513" s="18"/>
      <c r="B513" s="18"/>
      <c r="C513" s="18"/>
      <c r="D513" s="18"/>
      <c r="E513" s="18"/>
      <c r="F513" s="18"/>
      <c r="G513" s="19"/>
      <c r="H513" s="19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 x14ac:dyDescent="0.2">
      <c r="A514" s="18"/>
      <c r="B514" s="18"/>
      <c r="C514" s="18"/>
      <c r="D514" s="18"/>
      <c r="E514" s="18"/>
      <c r="F514" s="18"/>
      <c r="G514" s="19"/>
      <c r="H514" s="19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 x14ac:dyDescent="0.2">
      <c r="A515" s="18"/>
      <c r="B515" s="18"/>
      <c r="C515" s="18"/>
      <c r="D515" s="18"/>
      <c r="E515" s="18"/>
      <c r="F515" s="18"/>
      <c r="G515" s="19"/>
      <c r="H515" s="19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 x14ac:dyDescent="0.2">
      <c r="A516" s="18"/>
      <c r="B516" s="18"/>
      <c r="C516" s="18"/>
      <c r="D516" s="18"/>
      <c r="E516" s="18"/>
      <c r="F516" s="18"/>
      <c r="G516" s="19"/>
      <c r="H516" s="19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 x14ac:dyDescent="0.2">
      <c r="A517" s="18"/>
      <c r="B517" s="18"/>
      <c r="C517" s="18"/>
      <c r="D517" s="18"/>
      <c r="E517" s="18"/>
      <c r="F517" s="18"/>
      <c r="G517" s="19"/>
      <c r="H517" s="19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 x14ac:dyDescent="0.2">
      <c r="A518" s="18"/>
      <c r="B518" s="18"/>
      <c r="C518" s="18"/>
      <c r="D518" s="18"/>
      <c r="E518" s="18"/>
      <c r="F518" s="18"/>
      <c r="G518" s="19"/>
      <c r="H518" s="19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 x14ac:dyDescent="0.2">
      <c r="A519" s="18"/>
      <c r="B519" s="18"/>
      <c r="C519" s="18"/>
      <c r="D519" s="18"/>
      <c r="E519" s="18"/>
      <c r="F519" s="18"/>
      <c r="G519" s="19"/>
      <c r="H519" s="19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 x14ac:dyDescent="0.2">
      <c r="A520" s="18"/>
      <c r="B520" s="18"/>
      <c r="C520" s="18"/>
      <c r="D520" s="18"/>
      <c r="E520" s="18"/>
      <c r="F520" s="18"/>
      <c r="G520" s="19"/>
      <c r="H520" s="19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 x14ac:dyDescent="0.2">
      <c r="A521" s="18"/>
      <c r="B521" s="18"/>
      <c r="C521" s="18"/>
      <c r="D521" s="18"/>
      <c r="E521" s="18"/>
      <c r="F521" s="18"/>
      <c r="G521" s="19"/>
      <c r="H521" s="19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 x14ac:dyDescent="0.2">
      <c r="A522" s="18"/>
      <c r="B522" s="18"/>
      <c r="C522" s="18"/>
      <c r="D522" s="18"/>
      <c r="E522" s="18"/>
      <c r="F522" s="18"/>
      <c r="G522" s="19"/>
      <c r="H522" s="19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 x14ac:dyDescent="0.2">
      <c r="A523" s="18"/>
      <c r="B523" s="18"/>
      <c r="C523" s="18"/>
      <c r="D523" s="18"/>
      <c r="E523" s="18"/>
      <c r="F523" s="18"/>
      <c r="G523" s="19"/>
      <c r="H523" s="19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 x14ac:dyDescent="0.2">
      <c r="A524" s="18"/>
      <c r="B524" s="18"/>
      <c r="C524" s="18"/>
      <c r="D524" s="18"/>
      <c r="E524" s="18"/>
      <c r="F524" s="18"/>
      <c r="G524" s="19"/>
      <c r="H524" s="19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 x14ac:dyDescent="0.2">
      <c r="A525" s="18"/>
      <c r="B525" s="18"/>
      <c r="C525" s="18"/>
      <c r="D525" s="18"/>
      <c r="E525" s="18"/>
      <c r="F525" s="18"/>
      <c r="G525" s="19"/>
      <c r="H525" s="19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 x14ac:dyDescent="0.2">
      <c r="A526" s="18"/>
      <c r="B526" s="18"/>
      <c r="C526" s="18"/>
      <c r="D526" s="18"/>
      <c r="E526" s="18"/>
      <c r="F526" s="18"/>
      <c r="G526" s="19"/>
      <c r="H526" s="19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 x14ac:dyDescent="0.2">
      <c r="A527" s="18"/>
      <c r="B527" s="18"/>
      <c r="C527" s="18"/>
      <c r="D527" s="18"/>
      <c r="E527" s="18"/>
      <c r="F527" s="18"/>
      <c r="G527" s="19"/>
      <c r="H527" s="19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 x14ac:dyDescent="0.2">
      <c r="A528" s="18"/>
      <c r="B528" s="18"/>
      <c r="C528" s="18"/>
      <c r="D528" s="18"/>
      <c r="E528" s="18"/>
      <c r="F528" s="18"/>
      <c r="G528" s="19"/>
      <c r="H528" s="19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 x14ac:dyDescent="0.2">
      <c r="A529" s="18"/>
      <c r="B529" s="18"/>
      <c r="C529" s="18"/>
      <c r="D529" s="18"/>
      <c r="E529" s="18"/>
      <c r="F529" s="18"/>
      <c r="G529" s="19"/>
      <c r="H529" s="19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 x14ac:dyDescent="0.2">
      <c r="A530" s="18"/>
      <c r="B530" s="18"/>
      <c r="C530" s="18"/>
      <c r="D530" s="18"/>
      <c r="E530" s="18"/>
      <c r="F530" s="18"/>
      <c r="G530" s="19"/>
      <c r="H530" s="19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 x14ac:dyDescent="0.2">
      <c r="A531" s="18"/>
      <c r="B531" s="18"/>
      <c r="C531" s="18"/>
      <c r="D531" s="18"/>
      <c r="E531" s="18"/>
      <c r="F531" s="18"/>
      <c r="G531" s="19"/>
      <c r="H531" s="19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 x14ac:dyDescent="0.2">
      <c r="A532" s="18"/>
      <c r="B532" s="18"/>
      <c r="C532" s="18"/>
      <c r="D532" s="18"/>
      <c r="E532" s="18"/>
      <c r="F532" s="18"/>
      <c r="G532" s="19"/>
      <c r="H532" s="19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 x14ac:dyDescent="0.2">
      <c r="A533" s="18"/>
      <c r="B533" s="18"/>
      <c r="C533" s="18"/>
      <c r="D533" s="18"/>
      <c r="E533" s="18"/>
      <c r="F533" s="18"/>
      <c r="G533" s="19"/>
      <c r="H533" s="19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 x14ac:dyDescent="0.2">
      <c r="A534" s="18"/>
      <c r="B534" s="18"/>
      <c r="C534" s="18"/>
      <c r="D534" s="18"/>
      <c r="E534" s="18"/>
      <c r="F534" s="18"/>
      <c r="G534" s="19"/>
      <c r="H534" s="19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 x14ac:dyDescent="0.2">
      <c r="A535" s="18"/>
      <c r="B535" s="18"/>
      <c r="C535" s="18"/>
      <c r="D535" s="18"/>
      <c r="E535" s="18"/>
      <c r="F535" s="18"/>
      <c r="G535" s="19"/>
      <c r="H535" s="19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 x14ac:dyDescent="0.2">
      <c r="A536" s="18"/>
      <c r="B536" s="18"/>
      <c r="C536" s="18"/>
      <c r="D536" s="18"/>
      <c r="E536" s="18"/>
      <c r="F536" s="18"/>
      <c r="G536" s="19"/>
      <c r="H536" s="19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 x14ac:dyDescent="0.2">
      <c r="A537" s="18"/>
      <c r="B537" s="18"/>
      <c r="C537" s="18"/>
      <c r="D537" s="18"/>
      <c r="E537" s="18"/>
      <c r="F537" s="18"/>
      <c r="G537" s="19"/>
      <c r="H537" s="19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 x14ac:dyDescent="0.2">
      <c r="A538" s="18"/>
      <c r="B538" s="18"/>
      <c r="C538" s="18"/>
      <c r="D538" s="18"/>
      <c r="E538" s="18"/>
      <c r="F538" s="18"/>
      <c r="G538" s="19"/>
      <c r="H538" s="19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 x14ac:dyDescent="0.2">
      <c r="A539" s="18"/>
      <c r="B539" s="18"/>
      <c r="C539" s="18"/>
      <c r="D539" s="18"/>
      <c r="E539" s="18"/>
      <c r="F539" s="18"/>
      <c r="G539" s="19"/>
      <c r="H539" s="19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 x14ac:dyDescent="0.2">
      <c r="A540" s="18"/>
      <c r="B540" s="18"/>
      <c r="C540" s="18"/>
      <c r="D540" s="18"/>
      <c r="E540" s="18"/>
      <c r="F540" s="18"/>
      <c r="G540" s="19"/>
      <c r="H540" s="19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 x14ac:dyDescent="0.2">
      <c r="A541" s="18"/>
      <c r="B541" s="18"/>
      <c r="C541" s="18"/>
      <c r="D541" s="18"/>
      <c r="E541" s="18"/>
      <c r="F541" s="18"/>
      <c r="G541" s="19"/>
      <c r="H541" s="19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 x14ac:dyDescent="0.2">
      <c r="A542" s="18"/>
      <c r="B542" s="18"/>
      <c r="C542" s="18"/>
      <c r="D542" s="18"/>
      <c r="E542" s="18"/>
      <c r="F542" s="18"/>
      <c r="G542" s="19"/>
      <c r="H542" s="19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 x14ac:dyDescent="0.2">
      <c r="A543" s="18"/>
      <c r="B543" s="18"/>
      <c r="C543" s="18"/>
      <c r="D543" s="18"/>
      <c r="E543" s="18"/>
      <c r="F543" s="18"/>
      <c r="G543" s="19"/>
      <c r="H543" s="19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 x14ac:dyDescent="0.2">
      <c r="A544" s="18"/>
      <c r="B544" s="18"/>
      <c r="C544" s="18"/>
      <c r="D544" s="18"/>
      <c r="E544" s="18"/>
      <c r="F544" s="18"/>
      <c r="G544" s="19"/>
      <c r="H544" s="19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 x14ac:dyDescent="0.2">
      <c r="A545" s="18"/>
      <c r="B545" s="18"/>
      <c r="C545" s="18"/>
      <c r="D545" s="18"/>
      <c r="E545" s="18"/>
      <c r="F545" s="18"/>
      <c r="G545" s="19"/>
      <c r="H545" s="19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 x14ac:dyDescent="0.2">
      <c r="A546" s="18"/>
      <c r="B546" s="18"/>
      <c r="C546" s="18"/>
      <c r="D546" s="18"/>
      <c r="E546" s="18"/>
      <c r="F546" s="18"/>
      <c r="G546" s="19"/>
      <c r="H546" s="19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 x14ac:dyDescent="0.2">
      <c r="A547" s="18"/>
      <c r="B547" s="18"/>
      <c r="C547" s="18"/>
      <c r="D547" s="18"/>
      <c r="E547" s="18"/>
      <c r="F547" s="18"/>
      <c r="G547" s="19"/>
      <c r="H547" s="19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 x14ac:dyDescent="0.2">
      <c r="A548" s="18"/>
      <c r="B548" s="18"/>
      <c r="C548" s="18"/>
      <c r="D548" s="18"/>
      <c r="E548" s="18"/>
      <c r="F548" s="18"/>
      <c r="G548" s="19"/>
      <c r="H548" s="19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 x14ac:dyDescent="0.2">
      <c r="A549" s="18"/>
      <c r="B549" s="18"/>
      <c r="C549" s="18"/>
      <c r="D549" s="18"/>
      <c r="E549" s="18"/>
      <c r="F549" s="18"/>
      <c r="G549" s="19"/>
      <c r="H549" s="19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 x14ac:dyDescent="0.2">
      <c r="A550" s="18"/>
      <c r="B550" s="18"/>
      <c r="C550" s="18"/>
      <c r="D550" s="18"/>
      <c r="E550" s="18"/>
      <c r="F550" s="18"/>
      <c r="G550" s="19"/>
      <c r="H550" s="19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 x14ac:dyDescent="0.2">
      <c r="A551" s="18"/>
      <c r="B551" s="18"/>
      <c r="C551" s="18"/>
      <c r="D551" s="18"/>
      <c r="E551" s="18"/>
      <c r="F551" s="18"/>
      <c r="G551" s="19"/>
      <c r="H551" s="19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 x14ac:dyDescent="0.2">
      <c r="A552" s="18"/>
      <c r="B552" s="18"/>
      <c r="C552" s="18"/>
      <c r="D552" s="18"/>
      <c r="E552" s="18"/>
      <c r="F552" s="18"/>
      <c r="G552" s="19"/>
      <c r="H552" s="19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 x14ac:dyDescent="0.2">
      <c r="A553" s="18"/>
      <c r="B553" s="18"/>
      <c r="C553" s="18"/>
      <c r="D553" s="18"/>
      <c r="E553" s="18"/>
      <c r="F553" s="18"/>
      <c r="G553" s="19"/>
      <c r="H553" s="19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 x14ac:dyDescent="0.2">
      <c r="A554" s="18"/>
      <c r="B554" s="18"/>
      <c r="C554" s="18"/>
      <c r="D554" s="18"/>
      <c r="E554" s="18"/>
      <c r="F554" s="18"/>
      <c r="G554" s="19"/>
      <c r="H554" s="19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 x14ac:dyDescent="0.2">
      <c r="A555" s="18"/>
      <c r="B555" s="18"/>
      <c r="C555" s="18"/>
      <c r="D555" s="18"/>
      <c r="E555" s="18"/>
      <c r="F555" s="18"/>
      <c r="G555" s="19"/>
      <c r="H555" s="19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 x14ac:dyDescent="0.2">
      <c r="A556" s="18"/>
      <c r="B556" s="18"/>
      <c r="C556" s="18"/>
      <c r="D556" s="18"/>
      <c r="E556" s="18"/>
      <c r="F556" s="18"/>
      <c r="G556" s="19"/>
      <c r="H556" s="19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 x14ac:dyDescent="0.2">
      <c r="A557" s="18"/>
      <c r="B557" s="18"/>
      <c r="C557" s="18"/>
      <c r="D557" s="18"/>
      <c r="E557" s="18"/>
      <c r="F557" s="18"/>
      <c r="G557" s="19"/>
      <c r="H557" s="19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 x14ac:dyDescent="0.2">
      <c r="A558" s="18"/>
      <c r="B558" s="18"/>
      <c r="C558" s="18"/>
      <c r="D558" s="18"/>
      <c r="E558" s="18"/>
      <c r="F558" s="18"/>
      <c r="G558" s="19"/>
      <c r="H558" s="19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 x14ac:dyDescent="0.2">
      <c r="A559" s="18"/>
      <c r="B559" s="18"/>
      <c r="C559" s="18"/>
      <c r="D559" s="18"/>
      <c r="E559" s="18"/>
      <c r="F559" s="18"/>
      <c r="G559" s="19"/>
      <c r="H559" s="19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 x14ac:dyDescent="0.2">
      <c r="A560" s="18"/>
      <c r="B560" s="18"/>
      <c r="C560" s="18"/>
      <c r="D560" s="18"/>
      <c r="E560" s="18"/>
      <c r="F560" s="18"/>
      <c r="G560" s="19"/>
      <c r="H560" s="19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 x14ac:dyDescent="0.2">
      <c r="A561" s="18"/>
      <c r="B561" s="18"/>
      <c r="C561" s="18"/>
      <c r="D561" s="18"/>
      <c r="E561" s="18"/>
      <c r="F561" s="18"/>
      <c r="G561" s="19"/>
      <c r="H561" s="19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 x14ac:dyDescent="0.2">
      <c r="A562" s="18"/>
      <c r="B562" s="18"/>
      <c r="C562" s="18"/>
      <c r="D562" s="18"/>
      <c r="E562" s="18"/>
      <c r="F562" s="18"/>
      <c r="G562" s="19"/>
      <c r="H562" s="19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 x14ac:dyDescent="0.2">
      <c r="A563" s="18"/>
      <c r="B563" s="18"/>
      <c r="C563" s="18"/>
      <c r="D563" s="18"/>
      <c r="E563" s="18"/>
      <c r="F563" s="18"/>
      <c r="G563" s="19"/>
      <c r="H563" s="19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 x14ac:dyDescent="0.2">
      <c r="A564" s="18"/>
      <c r="B564" s="18"/>
      <c r="C564" s="18"/>
      <c r="D564" s="18"/>
      <c r="E564" s="18"/>
      <c r="F564" s="18"/>
      <c r="G564" s="19"/>
      <c r="H564" s="19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 x14ac:dyDescent="0.2">
      <c r="A565" s="18"/>
      <c r="B565" s="18"/>
      <c r="C565" s="18"/>
      <c r="D565" s="18"/>
      <c r="E565" s="18"/>
      <c r="F565" s="18"/>
      <c r="G565" s="19"/>
      <c r="H565" s="19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 x14ac:dyDescent="0.2">
      <c r="A566" s="18"/>
      <c r="B566" s="18"/>
      <c r="C566" s="18"/>
      <c r="D566" s="18"/>
      <c r="E566" s="18"/>
      <c r="F566" s="18"/>
      <c r="G566" s="19"/>
      <c r="H566" s="19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 x14ac:dyDescent="0.2">
      <c r="A567" s="18"/>
      <c r="B567" s="18"/>
      <c r="C567" s="18"/>
      <c r="D567" s="18"/>
      <c r="E567" s="18"/>
      <c r="F567" s="18"/>
      <c r="G567" s="19"/>
      <c r="H567" s="19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 x14ac:dyDescent="0.2">
      <c r="A568" s="18"/>
      <c r="B568" s="18"/>
      <c r="C568" s="18"/>
      <c r="D568" s="18"/>
      <c r="E568" s="18"/>
      <c r="F568" s="18"/>
      <c r="G568" s="19"/>
      <c r="H568" s="19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 x14ac:dyDescent="0.2">
      <c r="A569" s="18"/>
      <c r="B569" s="18"/>
      <c r="C569" s="18"/>
      <c r="D569" s="18"/>
      <c r="E569" s="18"/>
      <c r="F569" s="18"/>
      <c r="G569" s="19"/>
      <c r="H569" s="19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 x14ac:dyDescent="0.2">
      <c r="A570" s="18"/>
      <c r="B570" s="18"/>
      <c r="C570" s="18"/>
      <c r="D570" s="18"/>
      <c r="E570" s="18"/>
      <c r="F570" s="18"/>
      <c r="G570" s="19"/>
      <c r="H570" s="19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 x14ac:dyDescent="0.2">
      <c r="A571" s="18"/>
      <c r="B571" s="18"/>
      <c r="C571" s="18"/>
      <c r="D571" s="18"/>
      <c r="E571" s="18"/>
      <c r="F571" s="18"/>
      <c r="G571" s="19"/>
      <c r="H571" s="19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 x14ac:dyDescent="0.2">
      <c r="A572" s="18"/>
      <c r="B572" s="18"/>
      <c r="C572" s="18"/>
      <c r="D572" s="18"/>
      <c r="E572" s="18"/>
      <c r="F572" s="18"/>
      <c r="G572" s="19"/>
      <c r="H572" s="19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 x14ac:dyDescent="0.2">
      <c r="A573" s="18"/>
      <c r="B573" s="18"/>
      <c r="C573" s="18"/>
      <c r="D573" s="18"/>
      <c r="E573" s="18"/>
      <c r="F573" s="18"/>
      <c r="G573" s="19"/>
      <c r="H573" s="19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 x14ac:dyDescent="0.2">
      <c r="A574" s="18"/>
      <c r="B574" s="18"/>
      <c r="C574" s="18"/>
      <c r="D574" s="18"/>
      <c r="E574" s="18"/>
      <c r="F574" s="18"/>
      <c r="G574" s="19"/>
      <c r="H574" s="19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 x14ac:dyDescent="0.2">
      <c r="A575" s="18"/>
      <c r="B575" s="18"/>
      <c r="C575" s="18"/>
      <c r="D575" s="18"/>
      <c r="E575" s="18"/>
      <c r="F575" s="18"/>
      <c r="G575" s="19"/>
      <c r="H575" s="19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 x14ac:dyDescent="0.2">
      <c r="A576" s="18"/>
      <c r="B576" s="18"/>
      <c r="C576" s="18"/>
      <c r="D576" s="18"/>
      <c r="E576" s="18"/>
      <c r="F576" s="18"/>
      <c r="G576" s="19"/>
      <c r="H576" s="19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 x14ac:dyDescent="0.2">
      <c r="A577" s="18"/>
      <c r="B577" s="18"/>
      <c r="C577" s="18"/>
      <c r="D577" s="18"/>
      <c r="E577" s="18"/>
      <c r="F577" s="18"/>
      <c r="G577" s="19"/>
      <c r="H577" s="19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 x14ac:dyDescent="0.2">
      <c r="A578" s="18"/>
      <c r="B578" s="18"/>
      <c r="C578" s="18"/>
      <c r="D578" s="18"/>
      <c r="E578" s="18"/>
      <c r="F578" s="18"/>
      <c r="G578" s="19"/>
      <c r="H578" s="19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 x14ac:dyDescent="0.2">
      <c r="A579" s="18"/>
      <c r="B579" s="18"/>
      <c r="C579" s="18"/>
      <c r="D579" s="18"/>
      <c r="E579" s="18"/>
      <c r="F579" s="18"/>
      <c r="G579" s="19"/>
      <c r="H579" s="19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 x14ac:dyDescent="0.2">
      <c r="A580" s="18"/>
      <c r="B580" s="18"/>
      <c r="C580" s="18"/>
      <c r="D580" s="18"/>
      <c r="E580" s="18"/>
      <c r="F580" s="18"/>
      <c r="G580" s="19"/>
      <c r="H580" s="19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 x14ac:dyDescent="0.2">
      <c r="A581" s="18"/>
      <c r="B581" s="18"/>
      <c r="C581" s="18"/>
      <c r="D581" s="18"/>
      <c r="E581" s="18"/>
      <c r="F581" s="18"/>
      <c r="G581" s="19"/>
      <c r="H581" s="19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 x14ac:dyDescent="0.2">
      <c r="A582" s="18"/>
      <c r="B582" s="18"/>
      <c r="C582" s="18"/>
      <c r="D582" s="18"/>
      <c r="E582" s="18"/>
      <c r="F582" s="18"/>
      <c r="G582" s="19"/>
      <c r="H582" s="19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 x14ac:dyDescent="0.2">
      <c r="A583" s="18"/>
      <c r="B583" s="18"/>
      <c r="C583" s="18"/>
      <c r="D583" s="18"/>
      <c r="E583" s="18"/>
      <c r="F583" s="18"/>
      <c r="G583" s="19"/>
      <c r="H583" s="19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 x14ac:dyDescent="0.2">
      <c r="A584" s="18"/>
      <c r="B584" s="18"/>
      <c r="C584" s="18"/>
      <c r="D584" s="18"/>
      <c r="E584" s="18"/>
      <c r="F584" s="18"/>
      <c r="G584" s="19"/>
      <c r="H584" s="19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 x14ac:dyDescent="0.2">
      <c r="A585" s="18"/>
      <c r="B585" s="18"/>
      <c r="C585" s="18"/>
      <c r="D585" s="18"/>
      <c r="E585" s="18"/>
      <c r="F585" s="18"/>
      <c r="G585" s="19"/>
      <c r="H585" s="19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 x14ac:dyDescent="0.2">
      <c r="A586" s="18"/>
      <c r="B586" s="18"/>
      <c r="C586" s="18"/>
      <c r="D586" s="18"/>
      <c r="E586" s="18"/>
      <c r="F586" s="18"/>
      <c r="G586" s="19"/>
      <c r="H586" s="19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 x14ac:dyDescent="0.2">
      <c r="A587" s="18"/>
      <c r="B587" s="18"/>
      <c r="C587" s="18"/>
      <c r="D587" s="18"/>
      <c r="E587" s="18"/>
      <c r="F587" s="18"/>
      <c r="G587" s="19"/>
      <c r="H587" s="19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 x14ac:dyDescent="0.2">
      <c r="A588" s="18"/>
      <c r="B588" s="18"/>
      <c r="C588" s="18"/>
      <c r="D588" s="18"/>
      <c r="E588" s="18"/>
      <c r="F588" s="18"/>
      <c r="G588" s="19"/>
      <c r="H588" s="19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 x14ac:dyDescent="0.2">
      <c r="A589" s="18"/>
      <c r="B589" s="18"/>
      <c r="C589" s="18"/>
      <c r="D589" s="18"/>
      <c r="E589" s="18"/>
      <c r="F589" s="18"/>
      <c r="G589" s="19"/>
      <c r="H589" s="19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 x14ac:dyDescent="0.2">
      <c r="A590" s="18"/>
      <c r="B590" s="18"/>
      <c r="C590" s="18"/>
      <c r="D590" s="18"/>
      <c r="E590" s="18"/>
      <c r="F590" s="18"/>
      <c r="G590" s="19"/>
      <c r="H590" s="19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 x14ac:dyDescent="0.2">
      <c r="A591" s="18"/>
      <c r="B591" s="18"/>
      <c r="C591" s="18"/>
      <c r="D591" s="18"/>
      <c r="E591" s="18"/>
      <c r="F591" s="18"/>
      <c r="G591" s="19"/>
      <c r="H591" s="19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 x14ac:dyDescent="0.2">
      <c r="A592" s="18"/>
      <c r="B592" s="18"/>
      <c r="C592" s="18"/>
      <c r="D592" s="18"/>
      <c r="E592" s="18"/>
      <c r="F592" s="18"/>
      <c r="G592" s="19"/>
      <c r="H592" s="19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 x14ac:dyDescent="0.2">
      <c r="A593" s="18"/>
      <c r="B593" s="18"/>
      <c r="C593" s="18"/>
      <c r="D593" s="18"/>
      <c r="E593" s="18"/>
      <c r="F593" s="18"/>
      <c r="G593" s="19"/>
      <c r="H593" s="19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 x14ac:dyDescent="0.2">
      <c r="A594" s="18"/>
      <c r="B594" s="18"/>
      <c r="C594" s="18"/>
      <c r="D594" s="18"/>
      <c r="E594" s="18"/>
      <c r="F594" s="18"/>
      <c r="G594" s="19"/>
      <c r="H594" s="19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 x14ac:dyDescent="0.2">
      <c r="A595" s="18"/>
      <c r="B595" s="18"/>
      <c r="C595" s="18"/>
      <c r="D595" s="18"/>
      <c r="E595" s="18"/>
      <c r="F595" s="18"/>
      <c r="G595" s="19"/>
      <c r="H595" s="19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 x14ac:dyDescent="0.2">
      <c r="A596" s="18"/>
      <c r="B596" s="18"/>
      <c r="C596" s="18"/>
      <c r="D596" s="18"/>
      <c r="E596" s="18"/>
      <c r="F596" s="18"/>
      <c r="G596" s="19"/>
      <c r="H596" s="19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 x14ac:dyDescent="0.2">
      <c r="A597" s="18"/>
      <c r="B597" s="18"/>
      <c r="C597" s="18"/>
      <c r="D597" s="18"/>
      <c r="E597" s="18"/>
      <c r="F597" s="18"/>
      <c r="G597" s="19"/>
      <c r="H597" s="19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 x14ac:dyDescent="0.2">
      <c r="A598" s="18"/>
      <c r="B598" s="18"/>
      <c r="C598" s="18"/>
      <c r="D598" s="18"/>
      <c r="E598" s="18"/>
      <c r="F598" s="18"/>
      <c r="G598" s="19"/>
      <c r="H598" s="19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 x14ac:dyDescent="0.2">
      <c r="A599" s="18"/>
      <c r="B599" s="18"/>
      <c r="C599" s="18"/>
      <c r="D599" s="18"/>
      <c r="E599" s="18"/>
      <c r="F599" s="18"/>
      <c r="G599" s="19"/>
      <c r="H599" s="19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 x14ac:dyDescent="0.2">
      <c r="A600" s="18"/>
      <c r="B600" s="18"/>
      <c r="C600" s="18"/>
      <c r="D600" s="18"/>
      <c r="E600" s="18"/>
      <c r="F600" s="18"/>
      <c r="G600" s="19"/>
      <c r="H600" s="19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 x14ac:dyDescent="0.2">
      <c r="A601" s="18"/>
      <c r="B601" s="18"/>
      <c r="C601" s="18"/>
      <c r="D601" s="18"/>
      <c r="E601" s="18"/>
      <c r="F601" s="18"/>
      <c r="G601" s="19"/>
      <c r="H601" s="19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 x14ac:dyDescent="0.2">
      <c r="A602" s="18"/>
      <c r="B602" s="18"/>
      <c r="C602" s="18"/>
      <c r="D602" s="18"/>
      <c r="E602" s="18"/>
      <c r="F602" s="18"/>
      <c r="G602" s="19"/>
      <c r="H602" s="19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 x14ac:dyDescent="0.2">
      <c r="A603" s="18"/>
      <c r="B603" s="18"/>
      <c r="C603" s="18"/>
      <c r="D603" s="18"/>
      <c r="E603" s="18"/>
      <c r="F603" s="18"/>
      <c r="G603" s="19"/>
      <c r="H603" s="19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 x14ac:dyDescent="0.2">
      <c r="A604" s="18"/>
      <c r="B604" s="18"/>
      <c r="C604" s="18"/>
      <c r="D604" s="18"/>
      <c r="E604" s="18"/>
      <c r="F604" s="18"/>
      <c r="G604" s="19"/>
      <c r="H604" s="19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 x14ac:dyDescent="0.2">
      <c r="A605" s="18"/>
      <c r="B605" s="18"/>
      <c r="C605" s="18"/>
      <c r="D605" s="18"/>
      <c r="E605" s="18"/>
      <c r="F605" s="18"/>
      <c r="G605" s="19"/>
      <c r="H605" s="19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 x14ac:dyDescent="0.2">
      <c r="A606" s="18"/>
      <c r="B606" s="18"/>
      <c r="C606" s="18"/>
      <c r="D606" s="18"/>
      <c r="E606" s="18"/>
      <c r="F606" s="18"/>
      <c r="G606" s="19"/>
      <c r="H606" s="19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 x14ac:dyDescent="0.2">
      <c r="A607" s="18"/>
      <c r="B607" s="18"/>
      <c r="C607" s="18"/>
      <c r="D607" s="18"/>
      <c r="E607" s="18"/>
      <c r="F607" s="18"/>
      <c r="G607" s="19"/>
      <c r="H607" s="19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 x14ac:dyDescent="0.2">
      <c r="A608" s="18"/>
      <c r="B608" s="18"/>
      <c r="C608" s="18"/>
      <c r="D608" s="18"/>
      <c r="E608" s="18"/>
      <c r="F608" s="18"/>
      <c r="G608" s="19"/>
      <c r="H608" s="19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 x14ac:dyDescent="0.2">
      <c r="A609" s="18"/>
      <c r="B609" s="18"/>
      <c r="C609" s="18"/>
      <c r="D609" s="18"/>
      <c r="E609" s="18"/>
      <c r="F609" s="18"/>
      <c r="G609" s="19"/>
      <c r="H609" s="19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 x14ac:dyDescent="0.2">
      <c r="A610" s="18"/>
      <c r="B610" s="18"/>
      <c r="C610" s="18"/>
      <c r="D610" s="18"/>
      <c r="E610" s="18"/>
      <c r="F610" s="18"/>
      <c r="G610" s="19"/>
      <c r="H610" s="19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 x14ac:dyDescent="0.2">
      <c r="A611" s="18"/>
      <c r="B611" s="18"/>
      <c r="C611" s="18"/>
      <c r="D611" s="18"/>
      <c r="E611" s="18"/>
      <c r="F611" s="18"/>
      <c r="G611" s="19"/>
      <c r="H611" s="19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 x14ac:dyDescent="0.2">
      <c r="A612" s="18"/>
      <c r="B612" s="18"/>
      <c r="C612" s="18"/>
      <c r="D612" s="18"/>
      <c r="E612" s="18"/>
      <c r="F612" s="18"/>
      <c r="G612" s="19"/>
      <c r="H612" s="19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 x14ac:dyDescent="0.2">
      <c r="A613" s="18"/>
      <c r="B613" s="18"/>
      <c r="C613" s="18"/>
      <c r="D613" s="18"/>
      <c r="E613" s="18"/>
      <c r="F613" s="18"/>
      <c r="G613" s="19"/>
      <c r="H613" s="19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 x14ac:dyDescent="0.2">
      <c r="A614" s="18"/>
      <c r="B614" s="18"/>
      <c r="C614" s="18"/>
      <c r="D614" s="18"/>
      <c r="E614" s="18"/>
      <c r="F614" s="18"/>
      <c r="G614" s="19"/>
      <c r="H614" s="19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 x14ac:dyDescent="0.2">
      <c r="A615" s="18"/>
      <c r="B615" s="18"/>
      <c r="C615" s="18"/>
      <c r="D615" s="18"/>
      <c r="E615" s="18"/>
      <c r="F615" s="18"/>
      <c r="G615" s="19"/>
      <c r="H615" s="19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 x14ac:dyDescent="0.2">
      <c r="A616" s="18"/>
      <c r="B616" s="18"/>
      <c r="C616" s="18"/>
      <c r="D616" s="18"/>
      <c r="E616" s="18"/>
      <c r="F616" s="18"/>
      <c r="G616" s="19"/>
      <c r="H616" s="19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 x14ac:dyDescent="0.2">
      <c r="A617" s="18"/>
      <c r="B617" s="18"/>
      <c r="C617" s="18"/>
      <c r="D617" s="18"/>
      <c r="E617" s="18"/>
      <c r="F617" s="18"/>
      <c r="G617" s="19"/>
      <c r="H617" s="19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 x14ac:dyDescent="0.2">
      <c r="A618" s="18"/>
      <c r="B618" s="18"/>
      <c r="C618" s="18"/>
      <c r="D618" s="18"/>
      <c r="E618" s="18"/>
      <c r="F618" s="18"/>
      <c r="G618" s="19"/>
      <c r="H618" s="19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 x14ac:dyDescent="0.2">
      <c r="A619" s="18"/>
      <c r="B619" s="18"/>
      <c r="C619" s="18"/>
      <c r="D619" s="18"/>
      <c r="E619" s="18"/>
      <c r="F619" s="18"/>
      <c r="G619" s="19"/>
      <c r="H619" s="19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 x14ac:dyDescent="0.2">
      <c r="A620" s="18"/>
      <c r="B620" s="18"/>
      <c r="C620" s="18"/>
      <c r="D620" s="18"/>
      <c r="E620" s="18"/>
      <c r="F620" s="18"/>
      <c r="G620" s="19"/>
      <c r="H620" s="19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 x14ac:dyDescent="0.2">
      <c r="A621" s="18"/>
      <c r="B621" s="18"/>
      <c r="C621" s="18"/>
      <c r="D621" s="18"/>
      <c r="E621" s="18"/>
      <c r="F621" s="18"/>
      <c r="G621" s="19"/>
      <c r="H621" s="19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 x14ac:dyDescent="0.2">
      <c r="A622" s="18"/>
      <c r="B622" s="18"/>
      <c r="C622" s="18"/>
      <c r="D622" s="18"/>
      <c r="E622" s="18"/>
      <c r="F622" s="18"/>
      <c r="G622" s="19"/>
      <c r="H622" s="19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 x14ac:dyDescent="0.2">
      <c r="A623" s="18"/>
      <c r="B623" s="18"/>
      <c r="C623" s="18"/>
      <c r="D623" s="18"/>
      <c r="E623" s="18"/>
      <c r="F623" s="18"/>
      <c r="G623" s="19"/>
      <c r="H623" s="19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 x14ac:dyDescent="0.2">
      <c r="A624" s="18"/>
      <c r="B624" s="18"/>
      <c r="C624" s="18"/>
      <c r="D624" s="18"/>
      <c r="E624" s="18"/>
      <c r="F624" s="18"/>
      <c r="G624" s="19"/>
      <c r="H624" s="19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 x14ac:dyDescent="0.2">
      <c r="A625" s="18"/>
      <c r="B625" s="18"/>
      <c r="C625" s="18"/>
      <c r="D625" s="18"/>
      <c r="E625" s="18"/>
      <c r="F625" s="18"/>
      <c r="G625" s="19"/>
      <c r="H625" s="19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 x14ac:dyDescent="0.2">
      <c r="A626" s="18"/>
      <c r="B626" s="18"/>
      <c r="C626" s="18"/>
      <c r="D626" s="18"/>
      <c r="E626" s="18"/>
      <c r="F626" s="18"/>
      <c r="G626" s="19"/>
      <c r="H626" s="19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 x14ac:dyDescent="0.2">
      <c r="A627" s="18"/>
      <c r="B627" s="18"/>
      <c r="C627" s="18"/>
      <c r="D627" s="18"/>
      <c r="E627" s="18"/>
      <c r="F627" s="18"/>
      <c r="G627" s="19"/>
      <c r="H627" s="19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 x14ac:dyDescent="0.2">
      <c r="A628" s="18"/>
      <c r="B628" s="18"/>
      <c r="C628" s="18"/>
      <c r="D628" s="18"/>
      <c r="E628" s="18"/>
      <c r="F628" s="18"/>
      <c r="G628" s="19"/>
      <c r="H628" s="19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 x14ac:dyDescent="0.2">
      <c r="A629" s="18"/>
      <c r="B629" s="18"/>
      <c r="C629" s="18"/>
      <c r="D629" s="18"/>
      <c r="E629" s="18"/>
      <c r="F629" s="18"/>
      <c r="G629" s="19"/>
      <c r="H629" s="19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 x14ac:dyDescent="0.2">
      <c r="A630" s="18"/>
      <c r="B630" s="18"/>
      <c r="C630" s="18"/>
      <c r="D630" s="18"/>
      <c r="E630" s="18"/>
      <c r="F630" s="18"/>
      <c r="G630" s="19"/>
      <c r="H630" s="19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 x14ac:dyDescent="0.2">
      <c r="A631" s="18"/>
      <c r="B631" s="18"/>
      <c r="C631" s="18"/>
      <c r="D631" s="18"/>
      <c r="E631" s="18"/>
      <c r="F631" s="18"/>
      <c r="G631" s="19"/>
      <c r="H631" s="19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 x14ac:dyDescent="0.2">
      <c r="A632" s="18"/>
      <c r="B632" s="18"/>
      <c r="C632" s="18"/>
      <c r="D632" s="18"/>
      <c r="E632" s="18"/>
      <c r="F632" s="18"/>
      <c r="G632" s="19"/>
      <c r="H632" s="19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 x14ac:dyDescent="0.2">
      <c r="A633" s="18"/>
      <c r="B633" s="18"/>
      <c r="C633" s="18"/>
      <c r="D633" s="18"/>
      <c r="E633" s="18"/>
      <c r="F633" s="18"/>
      <c r="G633" s="19"/>
      <c r="H633" s="19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 x14ac:dyDescent="0.2">
      <c r="A634" s="18"/>
      <c r="B634" s="18"/>
      <c r="C634" s="18"/>
      <c r="D634" s="18"/>
      <c r="E634" s="18"/>
      <c r="F634" s="18"/>
      <c r="G634" s="19"/>
      <c r="H634" s="19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 x14ac:dyDescent="0.2">
      <c r="A635" s="18"/>
      <c r="B635" s="18"/>
      <c r="C635" s="18"/>
      <c r="D635" s="18"/>
      <c r="E635" s="18"/>
      <c r="F635" s="18"/>
      <c r="G635" s="19"/>
      <c r="H635" s="19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 x14ac:dyDescent="0.2">
      <c r="A636" s="18"/>
      <c r="B636" s="18"/>
      <c r="C636" s="18"/>
      <c r="D636" s="18"/>
      <c r="E636" s="18"/>
      <c r="F636" s="18"/>
      <c r="G636" s="19"/>
      <c r="H636" s="19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 x14ac:dyDescent="0.2">
      <c r="A637" s="18"/>
      <c r="B637" s="18"/>
      <c r="C637" s="18"/>
      <c r="D637" s="18"/>
      <c r="E637" s="18"/>
      <c r="F637" s="18"/>
      <c r="G637" s="19"/>
      <c r="H637" s="19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 x14ac:dyDescent="0.2">
      <c r="A638" s="18"/>
      <c r="B638" s="18"/>
      <c r="C638" s="18"/>
      <c r="D638" s="18"/>
      <c r="E638" s="18"/>
      <c r="F638" s="18"/>
      <c r="G638" s="19"/>
      <c r="H638" s="19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 x14ac:dyDescent="0.2">
      <c r="A639" s="18"/>
      <c r="B639" s="18"/>
      <c r="C639" s="18"/>
      <c r="D639" s="18"/>
      <c r="E639" s="18"/>
      <c r="F639" s="18"/>
      <c r="G639" s="19"/>
      <c r="H639" s="19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 x14ac:dyDescent="0.2">
      <c r="A640" s="18"/>
      <c r="B640" s="18"/>
      <c r="C640" s="18"/>
      <c r="D640" s="18"/>
      <c r="E640" s="18"/>
      <c r="F640" s="18"/>
      <c r="G640" s="19"/>
      <c r="H640" s="19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 x14ac:dyDescent="0.2">
      <c r="A641" s="18"/>
      <c r="B641" s="18"/>
      <c r="C641" s="18"/>
      <c r="D641" s="18"/>
      <c r="E641" s="18"/>
      <c r="F641" s="18"/>
      <c r="G641" s="19"/>
      <c r="H641" s="19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 x14ac:dyDescent="0.2">
      <c r="A642" s="18"/>
      <c r="B642" s="18"/>
      <c r="C642" s="18"/>
      <c r="D642" s="18"/>
      <c r="E642" s="18"/>
      <c r="F642" s="18"/>
      <c r="G642" s="19"/>
      <c r="H642" s="19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 x14ac:dyDescent="0.2">
      <c r="A643" s="18"/>
      <c r="B643" s="18"/>
      <c r="C643" s="18"/>
      <c r="D643" s="18"/>
      <c r="E643" s="18"/>
      <c r="F643" s="18"/>
      <c r="G643" s="19"/>
      <c r="H643" s="19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 x14ac:dyDescent="0.2">
      <c r="A644" s="18"/>
      <c r="B644" s="18"/>
      <c r="C644" s="18"/>
      <c r="D644" s="18"/>
      <c r="E644" s="18"/>
      <c r="F644" s="18"/>
      <c r="G644" s="19"/>
      <c r="H644" s="19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 x14ac:dyDescent="0.2">
      <c r="A645" s="18"/>
      <c r="B645" s="18"/>
      <c r="C645" s="18"/>
      <c r="D645" s="18"/>
      <c r="E645" s="18"/>
      <c r="F645" s="18"/>
      <c r="G645" s="19"/>
      <c r="H645" s="19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 x14ac:dyDescent="0.2">
      <c r="A646" s="18"/>
      <c r="B646" s="18"/>
      <c r="C646" s="18"/>
      <c r="D646" s="18"/>
      <c r="E646" s="18"/>
      <c r="F646" s="18"/>
      <c r="G646" s="19"/>
      <c r="H646" s="19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 x14ac:dyDescent="0.2">
      <c r="A647" s="18"/>
      <c r="B647" s="18"/>
      <c r="C647" s="18"/>
      <c r="D647" s="18"/>
      <c r="E647" s="18"/>
      <c r="F647" s="18"/>
      <c r="G647" s="19"/>
      <c r="H647" s="19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 x14ac:dyDescent="0.2">
      <c r="A648" s="18"/>
      <c r="B648" s="18"/>
      <c r="C648" s="18"/>
      <c r="D648" s="18"/>
      <c r="E648" s="18"/>
      <c r="F648" s="18"/>
      <c r="G648" s="19"/>
      <c r="H648" s="19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 x14ac:dyDescent="0.2">
      <c r="A649" s="18"/>
      <c r="B649" s="18"/>
      <c r="C649" s="18"/>
      <c r="D649" s="18"/>
      <c r="E649" s="18"/>
      <c r="F649" s="18"/>
      <c r="G649" s="19"/>
      <c r="H649" s="19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 x14ac:dyDescent="0.2">
      <c r="A650" s="18"/>
      <c r="B650" s="18"/>
      <c r="C650" s="18"/>
      <c r="D650" s="18"/>
      <c r="E650" s="18"/>
      <c r="F650" s="18"/>
      <c r="G650" s="19"/>
      <c r="H650" s="19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 x14ac:dyDescent="0.2">
      <c r="A651" s="18"/>
      <c r="B651" s="18"/>
      <c r="C651" s="18"/>
      <c r="D651" s="18"/>
      <c r="E651" s="18"/>
      <c r="F651" s="18"/>
      <c r="G651" s="19"/>
      <c r="H651" s="19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 x14ac:dyDescent="0.2">
      <c r="A652" s="18"/>
      <c r="B652" s="18"/>
      <c r="C652" s="18"/>
      <c r="D652" s="18"/>
      <c r="E652" s="18"/>
      <c r="F652" s="18"/>
      <c r="G652" s="19"/>
      <c r="H652" s="19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 x14ac:dyDescent="0.2">
      <c r="A653" s="18"/>
      <c r="B653" s="18"/>
      <c r="C653" s="18"/>
      <c r="D653" s="18"/>
      <c r="E653" s="18"/>
      <c r="F653" s="18"/>
      <c r="G653" s="19"/>
      <c r="H653" s="19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 x14ac:dyDescent="0.2">
      <c r="A654" s="18"/>
      <c r="B654" s="18"/>
      <c r="C654" s="18"/>
      <c r="D654" s="18"/>
      <c r="E654" s="18"/>
      <c r="F654" s="18"/>
      <c r="G654" s="19"/>
      <c r="H654" s="19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 x14ac:dyDescent="0.2">
      <c r="A655" s="18"/>
      <c r="B655" s="18"/>
      <c r="C655" s="18"/>
      <c r="D655" s="18"/>
      <c r="E655" s="18"/>
      <c r="F655" s="18"/>
      <c r="G655" s="19"/>
      <c r="H655" s="19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 x14ac:dyDescent="0.2">
      <c r="A656" s="18"/>
      <c r="B656" s="18"/>
      <c r="C656" s="18"/>
      <c r="D656" s="18"/>
      <c r="E656" s="18"/>
      <c r="F656" s="18"/>
      <c r="G656" s="19"/>
      <c r="H656" s="19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 x14ac:dyDescent="0.2">
      <c r="A657" s="18"/>
      <c r="B657" s="18"/>
      <c r="C657" s="18"/>
      <c r="D657" s="18"/>
      <c r="E657" s="18"/>
      <c r="F657" s="18"/>
      <c r="G657" s="19"/>
      <c r="H657" s="19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 x14ac:dyDescent="0.2">
      <c r="A658" s="18"/>
      <c r="B658" s="18"/>
      <c r="C658" s="18"/>
      <c r="D658" s="18"/>
      <c r="E658" s="18"/>
      <c r="F658" s="18"/>
      <c r="G658" s="19"/>
      <c r="H658" s="19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 x14ac:dyDescent="0.2">
      <c r="A659" s="18"/>
      <c r="B659" s="18"/>
      <c r="C659" s="18"/>
      <c r="D659" s="18"/>
      <c r="E659" s="18"/>
      <c r="F659" s="18"/>
      <c r="G659" s="19"/>
      <c r="H659" s="19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 x14ac:dyDescent="0.2">
      <c r="A660" s="18"/>
      <c r="B660" s="18"/>
      <c r="C660" s="18"/>
      <c r="D660" s="18"/>
      <c r="E660" s="18"/>
      <c r="F660" s="18"/>
      <c r="G660" s="19"/>
      <c r="H660" s="19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 x14ac:dyDescent="0.2">
      <c r="A661" s="18"/>
      <c r="B661" s="18"/>
      <c r="C661" s="18"/>
      <c r="D661" s="18"/>
      <c r="E661" s="18"/>
      <c r="F661" s="18"/>
      <c r="G661" s="19"/>
      <c r="H661" s="19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 x14ac:dyDescent="0.2">
      <c r="A662" s="18"/>
      <c r="B662" s="18"/>
      <c r="C662" s="18"/>
      <c r="D662" s="18"/>
      <c r="E662" s="18"/>
      <c r="F662" s="18"/>
      <c r="G662" s="19"/>
      <c r="H662" s="19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 x14ac:dyDescent="0.2">
      <c r="A663" s="18"/>
      <c r="B663" s="18"/>
      <c r="C663" s="18"/>
      <c r="D663" s="18"/>
      <c r="E663" s="18"/>
      <c r="F663" s="18"/>
      <c r="G663" s="19"/>
      <c r="H663" s="19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 x14ac:dyDescent="0.2">
      <c r="A664" s="18"/>
      <c r="B664" s="18"/>
      <c r="C664" s="18"/>
      <c r="D664" s="18"/>
      <c r="E664" s="18"/>
      <c r="F664" s="18"/>
      <c r="G664" s="19"/>
      <c r="H664" s="19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 x14ac:dyDescent="0.2">
      <c r="A665" s="18"/>
      <c r="B665" s="18"/>
      <c r="C665" s="18"/>
      <c r="D665" s="18"/>
      <c r="E665" s="18"/>
      <c r="F665" s="18"/>
      <c r="G665" s="19"/>
      <c r="H665" s="19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 x14ac:dyDescent="0.2">
      <c r="A666" s="18"/>
      <c r="B666" s="18"/>
      <c r="C666" s="18"/>
      <c r="D666" s="18"/>
      <c r="E666" s="18"/>
      <c r="F666" s="18"/>
      <c r="G666" s="19"/>
      <c r="H666" s="19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 x14ac:dyDescent="0.2">
      <c r="A667" s="18"/>
      <c r="B667" s="18"/>
      <c r="C667" s="18"/>
      <c r="D667" s="18"/>
      <c r="E667" s="18"/>
      <c r="F667" s="18"/>
      <c r="G667" s="19"/>
      <c r="H667" s="19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 x14ac:dyDescent="0.2">
      <c r="A668" s="18"/>
      <c r="B668" s="18"/>
      <c r="C668" s="18"/>
      <c r="D668" s="18"/>
      <c r="E668" s="18"/>
      <c r="F668" s="18"/>
      <c r="G668" s="19"/>
      <c r="H668" s="19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 x14ac:dyDescent="0.2">
      <c r="A669" s="18"/>
      <c r="B669" s="18"/>
      <c r="C669" s="18"/>
      <c r="D669" s="18"/>
      <c r="E669" s="18"/>
      <c r="F669" s="18"/>
      <c r="G669" s="19"/>
      <c r="H669" s="19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 x14ac:dyDescent="0.2">
      <c r="A670" s="18"/>
      <c r="B670" s="18"/>
      <c r="C670" s="18"/>
      <c r="D670" s="18"/>
      <c r="E670" s="18"/>
      <c r="F670" s="18"/>
      <c r="G670" s="19"/>
      <c r="H670" s="19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 x14ac:dyDescent="0.2">
      <c r="A671" s="18"/>
      <c r="B671" s="18"/>
      <c r="C671" s="18"/>
      <c r="D671" s="18"/>
      <c r="E671" s="18"/>
      <c r="F671" s="18"/>
      <c r="G671" s="19"/>
      <c r="H671" s="19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 x14ac:dyDescent="0.2">
      <c r="A672" s="18"/>
      <c r="B672" s="18"/>
      <c r="C672" s="18"/>
      <c r="D672" s="18"/>
      <c r="E672" s="18"/>
      <c r="F672" s="18"/>
      <c r="G672" s="19"/>
      <c r="H672" s="19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 x14ac:dyDescent="0.2">
      <c r="A673" s="18"/>
      <c r="B673" s="18"/>
      <c r="C673" s="18"/>
      <c r="D673" s="18"/>
      <c r="E673" s="18"/>
      <c r="F673" s="18"/>
      <c r="G673" s="19"/>
      <c r="H673" s="19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 x14ac:dyDescent="0.2">
      <c r="A674" s="18"/>
      <c r="B674" s="18"/>
      <c r="C674" s="18"/>
      <c r="D674" s="18"/>
      <c r="E674" s="18"/>
      <c r="F674" s="18"/>
      <c r="G674" s="19"/>
      <c r="H674" s="19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 x14ac:dyDescent="0.2">
      <c r="A675" s="18"/>
      <c r="B675" s="18"/>
      <c r="C675" s="18"/>
      <c r="D675" s="18"/>
      <c r="E675" s="18"/>
      <c r="F675" s="18"/>
      <c r="G675" s="19"/>
      <c r="H675" s="19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 x14ac:dyDescent="0.2">
      <c r="A676" s="18"/>
      <c r="B676" s="18"/>
      <c r="C676" s="18"/>
      <c r="D676" s="18"/>
      <c r="E676" s="18"/>
      <c r="F676" s="18"/>
      <c r="G676" s="19"/>
      <c r="H676" s="19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 x14ac:dyDescent="0.2">
      <c r="A677" s="18"/>
      <c r="B677" s="18"/>
      <c r="C677" s="18"/>
      <c r="D677" s="18"/>
      <c r="E677" s="18"/>
      <c r="F677" s="18"/>
      <c r="G677" s="19"/>
      <c r="H677" s="19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 x14ac:dyDescent="0.2">
      <c r="A678" s="18"/>
      <c r="B678" s="18"/>
      <c r="C678" s="18"/>
      <c r="D678" s="18"/>
      <c r="E678" s="18"/>
      <c r="F678" s="18"/>
      <c r="G678" s="19"/>
      <c r="H678" s="19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 x14ac:dyDescent="0.2">
      <c r="A679" s="18"/>
      <c r="B679" s="18"/>
      <c r="C679" s="18"/>
      <c r="D679" s="18"/>
      <c r="E679" s="18"/>
      <c r="F679" s="18"/>
      <c r="G679" s="19"/>
      <c r="H679" s="19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 x14ac:dyDescent="0.2">
      <c r="A680" s="18"/>
      <c r="B680" s="18"/>
      <c r="C680" s="18"/>
      <c r="D680" s="18"/>
      <c r="E680" s="18"/>
      <c r="F680" s="18"/>
      <c r="G680" s="19"/>
      <c r="H680" s="19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 x14ac:dyDescent="0.2">
      <c r="A681" s="18"/>
      <c r="B681" s="18"/>
      <c r="C681" s="18"/>
      <c r="D681" s="18"/>
      <c r="E681" s="18"/>
      <c r="F681" s="18"/>
      <c r="G681" s="19"/>
      <c r="H681" s="19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 x14ac:dyDescent="0.2">
      <c r="A682" s="18"/>
      <c r="B682" s="18"/>
      <c r="C682" s="18"/>
      <c r="D682" s="18"/>
      <c r="E682" s="18"/>
      <c r="F682" s="18"/>
      <c r="G682" s="19"/>
      <c r="H682" s="19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 x14ac:dyDescent="0.2">
      <c r="A683" s="18"/>
      <c r="B683" s="18"/>
      <c r="C683" s="18"/>
      <c r="D683" s="18"/>
      <c r="E683" s="18"/>
      <c r="F683" s="18"/>
      <c r="G683" s="19"/>
      <c r="H683" s="19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 x14ac:dyDescent="0.2">
      <c r="A684" s="18"/>
      <c r="B684" s="18"/>
      <c r="C684" s="18"/>
      <c r="D684" s="18"/>
      <c r="E684" s="18"/>
      <c r="F684" s="18"/>
      <c r="G684" s="19"/>
      <c r="H684" s="19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 x14ac:dyDescent="0.2">
      <c r="A685" s="18"/>
      <c r="B685" s="18"/>
      <c r="C685" s="18"/>
      <c r="D685" s="18"/>
      <c r="E685" s="18"/>
      <c r="F685" s="18"/>
      <c r="G685" s="19"/>
      <c r="H685" s="19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 x14ac:dyDescent="0.2">
      <c r="A686" s="18"/>
      <c r="B686" s="18"/>
      <c r="C686" s="18"/>
      <c r="D686" s="18"/>
      <c r="E686" s="18"/>
      <c r="F686" s="18"/>
      <c r="G686" s="19"/>
      <c r="H686" s="19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 x14ac:dyDescent="0.2">
      <c r="A687" s="18"/>
      <c r="B687" s="18"/>
      <c r="C687" s="18"/>
      <c r="D687" s="18"/>
      <c r="E687" s="18"/>
      <c r="F687" s="18"/>
      <c r="G687" s="19"/>
      <c r="H687" s="19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 x14ac:dyDescent="0.2">
      <c r="A688" s="18"/>
      <c r="B688" s="18"/>
      <c r="C688" s="18"/>
      <c r="D688" s="18"/>
      <c r="E688" s="18"/>
      <c r="F688" s="18"/>
      <c r="G688" s="19"/>
      <c r="H688" s="19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 x14ac:dyDescent="0.2">
      <c r="A689" s="18"/>
      <c r="B689" s="18"/>
      <c r="C689" s="18"/>
      <c r="D689" s="18"/>
      <c r="E689" s="18"/>
      <c r="F689" s="18"/>
      <c r="G689" s="19"/>
      <c r="H689" s="19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 x14ac:dyDescent="0.2">
      <c r="A690" s="18"/>
      <c r="B690" s="18"/>
      <c r="C690" s="18"/>
      <c r="D690" s="18"/>
      <c r="E690" s="18"/>
      <c r="F690" s="18"/>
      <c r="G690" s="19"/>
      <c r="H690" s="19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 x14ac:dyDescent="0.2">
      <c r="A691" s="18"/>
      <c r="B691" s="18"/>
      <c r="C691" s="18"/>
      <c r="D691" s="18"/>
      <c r="E691" s="18"/>
      <c r="F691" s="18"/>
      <c r="G691" s="19"/>
      <c r="H691" s="19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 x14ac:dyDescent="0.2">
      <c r="A692" s="18"/>
      <c r="B692" s="18"/>
      <c r="C692" s="18"/>
      <c r="D692" s="18"/>
      <c r="E692" s="18"/>
      <c r="F692" s="18"/>
      <c r="G692" s="19"/>
      <c r="H692" s="19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 x14ac:dyDescent="0.2">
      <c r="A693" s="18"/>
      <c r="B693" s="18"/>
      <c r="C693" s="18"/>
      <c r="D693" s="18"/>
      <c r="E693" s="18"/>
      <c r="F693" s="18"/>
      <c r="G693" s="19"/>
      <c r="H693" s="19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 x14ac:dyDescent="0.2">
      <c r="A694" s="18"/>
      <c r="B694" s="18"/>
      <c r="C694" s="18"/>
      <c r="D694" s="18"/>
      <c r="E694" s="18"/>
      <c r="F694" s="18"/>
      <c r="G694" s="19"/>
      <c r="H694" s="19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 x14ac:dyDescent="0.2">
      <c r="A695" s="18"/>
      <c r="B695" s="18"/>
      <c r="C695" s="18"/>
      <c r="D695" s="18"/>
      <c r="E695" s="18"/>
      <c r="F695" s="18"/>
      <c r="G695" s="19"/>
      <c r="H695" s="19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 x14ac:dyDescent="0.2">
      <c r="A696" s="18"/>
      <c r="B696" s="18"/>
      <c r="C696" s="18"/>
      <c r="D696" s="18"/>
      <c r="E696" s="18"/>
      <c r="F696" s="18"/>
      <c r="G696" s="19"/>
      <c r="H696" s="19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 x14ac:dyDescent="0.2">
      <c r="A697" s="18"/>
      <c r="B697" s="18"/>
      <c r="C697" s="18"/>
      <c r="D697" s="18"/>
      <c r="E697" s="18"/>
      <c r="F697" s="18"/>
      <c r="G697" s="19"/>
      <c r="H697" s="19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 x14ac:dyDescent="0.2">
      <c r="A698" s="18"/>
      <c r="B698" s="18"/>
      <c r="C698" s="18"/>
      <c r="D698" s="18"/>
      <c r="E698" s="18"/>
      <c r="F698" s="18"/>
      <c r="G698" s="19"/>
      <c r="H698" s="19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 x14ac:dyDescent="0.2">
      <c r="A699" s="18"/>
      <c r="B699" s="18"/>
      <c r="C699" s="18"/>
      <c r="D699" s="18"/>
      <c r="E699" s="18"/>
      <c r="F699" s="18"/>
      <c r="G699" s="19"/>
      <c r="H699" s="19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 x14ac:dyDescent="0.2">
      <c r="A700" s="18"/>
      <c r="B700" s="18"/>
      <c r="C700" s="18"/>
      <c r="D700" s="18"/>
      <c r="E700" s="18"/>
      <c r="F700" s="18"/>
      <c r="G700" s="19"/>
      <c r="H700" s="19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 x14ac:dyDescent="0.2">
      <c r="A701" s="18"/>
      <c r="B701" s="18"/>
      <c r="C701" s="18"/>
      <c r="D701" s="18"/>
      <c r="E701" s="18"/>
      <c r="F701" s="18"/>
      <c r="G701" s="19"/>
      <c r="H701" s="19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 x14ac:dyDescent="0.2">
      <c r="A702" s="18"/>
      <c r="B702" s="18"/>
      <c r="C702" s="18"/>
      <c r="D702" s="18"/>
      <c r="E702" s="18"/>
      <c r="F702" s="18"/>
      <c r="G702" s="19"/>
      <c r="H702" s="19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 x14ac:dyDescent="0.2">
      <c r="A703" s="18"/>
      <c r="B703" s="18"/>
      <c r="C703" s="18"/>
      <c r="D703" s="18"/>
      <c r="E703" s="18"/>
      <c r="F703" s="18"/>
      <c r="G703" s="19"/>
      <c r="H703" s="19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 x14ac:dyDescent="0.2">
      <c r="A704" s="18"/>
      <c r="B704" s="18"/>
      <c r="C704" s="18"/>
      <c r="D704" s="18"/>
      <c r="E704" s="18"/>
      <c r="F704" s="18"/>
      <c r="G704" s="19"/>
      <c r="H704" s="19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 x14ac:dyDescent="0.2">
      <c r="A705" s="18"/>
      <c r="B705" s="18"/>
      <c r="C705" s="18"/>
      <c r="D705" s="18"/>
      <c r="E705" s="18"/>
      <c r="F705" s="18"/>
      <c r="G705" s="19"/>
      <c r="H705" s="19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 x14ac:dyDescent="0.2">
      <c r="A706" s="18"/>
      <c r="B706" s="18"/>
      <c r="C706" s="18"/>
      <c r="D706" s="18"/>
      <c r="E706" s="18"/>
      <c r="F706" s="18"/>
      <c r="G706" s="19"/>
      <c r="H706" s="19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 x14ac:dyDescent="0.2">
      <c r="A707" s="18"/>
      <c r="B707" s="18"/>
      <c r="C707" s="18"/>
      <c r="D707" s="18"/>
      <c r="E707" s="18"/>
      <c r="F707" s="18"/>
      <c r="G707" s="19"/>
      <c r="H707" s="19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 x14ac:dyDescent="0.2">
      <c r="A708" s="18"/>
      <c r="B708" s="18"/>
      <c r="C708" s="18"/>
      <c r="D708" s="18"/>
      <c r="E708" s="18"/>
      <c r="F708" s="18"/>
      <c r="G708" s="19"/>
      <c r="H708" s="19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 x14ac:dyDescent="0.2">
      <c r="A709" s="18"/>
      <c r="B709" s="18"/>
      <c r="C709" s="18"/>
      <c r="D709" s="18"/>
      <c r="E709" s="18"/>
      <c r="F709" s="18"/>
      <c r="G709" s="19"/>
      <c r="H709" s="19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 x14ac:dyDescent="0.2">
      <c r="A710" s="18"/>
      <c r="B710" s="18"/>
      <c r="C710" s="18"/>
      <c r="D710" s="18"/>
      <c r="E710" s="18"/>
      <c r="F710" s="18"/>
      <c r="G710" s="19"/>
      <c r="H710" s="19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 x14ac:dyDescent="0.2">
      <c r="A711" s="18"/>
      <c r="B711" s="18"/>
      <c r="C711" s="18"/>
      <c r="D711" s="18"/>
      <c r="E711" s="18"/>
      <c r="F711" s="18"/>
      <c r="G711" s="19"/>
      <c r="H711" s="19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 x14ac:dyDescent="0.2">
      <c r="A712" s="18"/>
      <c r="B712" s="18"/>
      <c r="C712" s="18"/>
      <c r="D712" s="18"/>
      <c r="E712" s="18"/>
      <c r="F712" s="18"/>
      <c r="G712" s="19"/>
      <c r="H712" s="19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 x14ac:dyDescent="0.2">
      <c r="A713" s="18"/>
      <c r="B713" s="18"/>
      <c r="C713" s="18"/>
      <c r="D713" s="18"/>
      <c r="E713" s="18"/>
      <c r="F713" s="18"/>
      <c r="G713" s="19"/>
      <c r="H713" s="19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 x14ac:dyDescent="0.2">
      <c r="A714" s="18"/>
      <c r="B714" s="18"/>
      <c r="C714" s="18"/>
      <c r="D714" s="18"/>
      <c r="E714" s="18"/>
      <c r="F714" s="18"/>
      <c r="G714" s="19"/>
      <c r="H714" s="19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 x14ac:dyDescent="0.2">
      <c r="A715" s="18"/>
      <c r="B715" s="18"/>
      <c r="C715" s="18"/>
      <c r="D715" s="18"/>
      <c r="E715" s="18"/>
      <c r="F715" s="18"/>
      <c r="G715" s="19"/>
      <c r="H715" s="19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 x14ac:dyDescent="0.2">
      <c r="A716" s="18"/>
      <c r="B716" s="18"/>
      <c r="C716" s="18"/>
      <c r="D716" s="18"/>
      <c r="E716" s="18"/>
      <c r="F716" s="18"/>
      <c r="G716" s="19"/>
      <c r="H716" s="19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 x14ac:dyDescent="0.2">
      <c r="A717" s="18"/>
      <c r="B717" s="18"/>
      <c r="C717" s="18"/>
      <c r="D717" s="18"/>
      <c r="E717" s="18"/>
      <c r="F717" s="18"/>
      <c r="G717" s="19"/>
      <c r="H717" s="19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 x14ac:dyDescent="0.2">
      <c r="A718" s="18"/>
      <c r="B718" s="18"/>
      <c r="C718" s="18"/>
      <c r="D718" s="18"/>
      <c r="E718" s="18"/>
      <c r="F718" s="18"/>
      <c r="G718" s="19"/>
      <c r="H718" s="19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 x14ac:dyDescent="0.2">
      <c r="A719" s="18"/>
      <c r="B719" s="18"/>
      <c r="C719" s="18"/>
      <c r="D719" s="18"/>
      <c r="E719" s="18"/>
      <c r="F719" s="18"/>
      <c r="G719" s="19"/>
      <c r="H719" s="19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 x14ac:dyDescent="0.2">
      <c r="A720" s="18"/>
      <c r="B720" s="18"/>
      <c r="C720" s="18"/>
      <c r="D720" s="18"/>
      <c r="E720" s="18"/>
      <c r="F720" s="18"/>
      <c r="G720" s="19"/>
      <c r="H720" s="19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 x14ac:dyDescent="0.2">
      <c r="A721" s="18"/>
      <c r="B721" s="18"/>
      <c r="C721" s="18"/>
      <c r="D721" s="18"/>
      <c r="E721" s="18"/>
      <c r="F721" s="18"/>
      <c r="G721" s="19"/>
      <c r="H721" s="19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 x14ac:dyDescent="0.2">
      <c r="A722" s="18"/>
      <c r="B722" s="18"/>
      <c r="C722" s="18"/>
      <c r="D722" s="18"/>
      <c r="E722" s="18"/>
      <c r="F722" s="18"/>
      <c r="G722" s="19"/>
      <c r="H722" s="19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 x14ac:dyDescent="0.2">
      <c r="A723" s="18"/>
      <c r="B723" s="18"/>
      <c r="C723" s="18"/>
      <c r="D723" s="18"/>
      <c r="E723" s="18"/>
      <c r="F723" s="18"/>
      <c r="G723" s="19"/>
      <c r="H723" s="19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 x14ac:dyDescent="0.2">
      <c r="A724" s="18"/>
      <c r="B724" s="18"/>
      <c r="C724" s="18"/>
      <c r="D724" s="18"/>
      <c r="E724" s="18"/>
      <c r="F724" s="18"/>
      <c r="G724" s="19"/>
      <c r="H724" s="19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 x14ac:dyDescent="0.2">
      <c r="A725" s="18"/>
      <c r="B725" s="18"/>
      <c r="C725" s="18"/>
      <c r="D725" s="18"/>
      <c r="E725" s="18"/>
      <c r="F725" s="18"/>
      <c r="G725" s="19"/>
      <c r="H725" s="19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 x14ac:dyDescent="0.2">
      <c r="A726" s="18"/>
      <c r="B726" s="18"/>
      <c r="C726" s="18"/>
      <c r="D726" s="18"/>
      <c r="E726" s="18"/>
      <c r="F726" s="18"/>
      <c r="G726" s="19"/>
      <c r="H726" s="19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 x14ac:dyDescent="0.2">
      <c r="A727" s="18"/>
      <c r="B727" s="18"/>
      <c r="C727" s="18"/>
      <c r="D727" s="18"/>
      <c r="E727" s="18"/>
      <c r="F727" s="18"/>
      <c r="G727" s="19"/>
      <c r="H727" s="19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 x14ac:dyDescent="0.2">
      <c r="A728" s="18"/>
      <c r="B728" s="18"/>
      <c r="C728" s="18"/>
      <c r="D728" s="18"/>
      <c r="E728" s="18"/>
      <c r="F728" s="18"/>
      <c r="G728" s="19"/>
      <c r="H728" s="19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 x14ac:dyDescent="0.2">
      <c r="A729" s="18"/>
      <c r="B729" s="18"/>
      <c r="C729" s="18"/>
      <c r="D729" s="18"/>
      <c r="E729" s="18"/>
      <c r="F729" s="18"/>
      <c r="G729" s="19"/>
      <c r="H729" s="19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 x14ac:dyDescent="0.2">
      <c r="A730" s="18"/>
      <c r="B730" s="18"/>
      <c r="C730" s="18"/>
      <c r="D730" s="18"/>
      <c r="E730" s="18"/>
      <c r="F730" s="18"/>
      <c r="G730" s="19"/>
      <c r="H730" s="19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 x14ac:dyDescent="0.2">
      <c r="A731" s="18"/>
      <c r="B731" s="18"/>
      <c r="C731" s="18"/>
      <c r="D731" s="18"/>
      <c r="E731" s="18"/>
      <c r="F731" s="18"/>
      <c r="G731" s="19"/>
      <c r="H731" s="19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 x14ac:dyDescent="0.2">
      <c r="A732" s="18"/>
      <c r="B732" s="18"/>
      <c r="C732" s="18"/>
      <c r="D732" s="18"/>
      <c r="E732" s="18"/>
      <c r="F732" s="18"/>
      <c r="G732" s="19"/>
      <c r="H732" s="19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 x14ac:dyDescent="0.2">
      <c r="A733" s="18"/>
      <c r="B733" s="18"/>
      <c r="C733" s="18"/>
      <c r="D733" s="18"/>
      <c r="E733" s="18"/>
      <c r="F733" s="18"/>
      <c r="G733" s="19"/>
      <c r="H733" s="19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 x14ac:dyDescent="0.2">
      <c r="A734" s="18"/>
      <c r="B734" s="18"/>
      <c r="C734" s="18"/>
      <c r="D734" s="18"/>
      <c r="E734" s="18"/>
      <c r="F734" s="18"/>
      <c r="G734" s="19"/>
      <c r="H734" s="19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 x14ac:dyDescent="0.2">
      <c r="A735" s="18"/>
      <c r="B735" s="18"/>
      <c r="C735" s="18"/>
      <c r="D735" s="18"/>
      <c r="E735" s="18"/>
      <c r="F735" s="18"/>
      <c r="G735" s="19"/>
      <c r="H735" s="19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 x14ac:dyDescent="0.2">
      <c r="A736" s="18"/>
      <c r="B736" s="18"/>
      <c r="C736" s="18"/>
      <c r="D736" s="18"/>
      <c r="E736" s="18"/>
      <c r="F736" s="18"/>
      <c r="G736" s="19"/>
      <c r="H736" s="19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 x14ac:dyDescent="0.2">
      <c r="A737" s="18"/>
      <c r="B737" s="18"/>
      <c r="C737" s="18"/>
      <c r="D737" s="18"/>
      <c r="E737" s="18"/>
      <c r="F737" s="18"/>
      <c r="G737" s="19"/>
      <c r="H737" s="19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 x14ac:dyDescent="0.2">
      <c r="A738" s="18"/>
      <c r="B738" s="18"/>
      <c r="C738" s="18"/>
      <c r="D738" s="18"/>
      <c r="E738" s="18"/>
      <c r="F738" s="18"/>
      <c r="G738" s="19"/>
      <c r="H738" s="19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 x14ac:dyDescent="0.2">
      <c r="A739" s="18"/>
      <c r="B739" s="18"/>
      <c r="C739" s="18"/>
      <c r="D739" s="18"/>
      <c r="E739" s="18"/>
      <c r="F739" s="18"/>
      <c r="G739" s="19"/>
      <c r="H739" s="19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 x14ac:dyDescent="0.2">
      <c r="A740" s="18"/>
      <c r="B740" s="18"/>
      <c r="C740" s="18"/>
      <c r="D740" s="18"/>
      <c r="E740" s="18"/>
      <c r="F740" s="18"/>
      <c r="G740" s="19"/>
      <c r="H740" s="19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 x14ac:dyDescent="0.2">
      <c r="A741" s="18"/>
      <c r="B741" s="18"/>
      <c r="C741" s="18"/>
      <c r="D741" s="18"/>
      <c r="E741" s="18"/>
      <c r="F741" s="18"/>
      <c r="G741" s="19"/>
      <c r="H741" s="19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 x14ac:dyDescent="0.2">
      <c r="A742" s="18"/>
      <c r="B742" s="18"/>
      <c r="C742" s="18"/>
      <c r="D742" s="18"/>
      <c r="E742" s="18"/>
      <c r="F742" s="18"/>
      <c r="G742" s="19"/>
      <c r="H742" s="19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 x14ac:dyDescent="0.2">
      <c r="A743" s="18"/>
      <c r="B743" s="18"/>
      <c r="C743" s="18"/>
      <c r="D743" s="18"/>
      <c r="E743" s="18"/>
      <c r="F743" s="18"/>
      <c r="G743" s="19"/>
      <c r="H743" s="19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 x14ac:dyDescent="0.2">
      <c r="A744" s="18"/>
      <c r="B744" s="18"/>
      <c r="C744" s="18"/>
      <c r="D744" s="18"/>
      <c r="E744" s="18"/>
      <c r="F744" s="18"/>
      <c r="G744" s="19"/>
      <c r="H744" s="19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 x14ac:dyDescent="0.2">
      <c r="A745" s="18"/>
      <c r="B745" s="18"/>
      <c r="C745" s="18"/>
      <c r="D745" s="18"/>
      <c r="E745" s="18"/>
      <c r="F745" s="18"/>
      <c r="G745" s="19"/>
      <c r="H745" s="19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 x14ac:dyDescent="0.2">
      <c r="A746" s="18"/>
      <c r="B746" s="18"/>
      <c r="C746" s="18"/>
      <c r="D746" s="18"/>
      <c r="E746" s="18"/>
      <c r="F746" s="18"/>
      <c r="G746" s="19"/>
      <c r="H746" s="19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 x14ac:dyDescent="0.2">
      <c r="A747" s="18"/>
      <c r="B747" s="18"/>
      <c r="C747" s="18"/>
      <c r="D747" s="18"/>
      <c r="E747" s="18"/>
      <c r="F747" s="18"/>
      <c r="G747" s="19"/>
      <c r="H747" s="19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 x14ac:dyDescent="0.2">
      <c r="A748" s="18"/>
      <c r="B748" s="18"/>
      <c r="C748" s="18"/>
      <c r="D748" s="18"/>
      <c r="E748" s="18"/>
      <c r="F748" s="18"/>
      <c r="G748" s="19"/>
      <c r="H748" s="19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 x14ac:dyDescent="0.2">
      <c r="A749" s="18"/>
      <c r="B749" s="18"/>
      <c r="C749" s="18"/>
      <c r="D749" s="18"/>
      <c r="E749" s="18"/>
      <c r="F749" s="18"/>
      <c r="G749" s="19"/>
      <c r="H749" s="19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 x14ac:dyDescent="0.2">
      <c r="A750" s="18"/>
      <c r="B750" s="18"/>
      <c r="C750" s="18"/>
      <c r="D750" s="18"/>
      <c r="E750" s="18"/>
      <c r="F750" s="18"/>
      <c r="G750" s="19"/>
      <c r="H750" s="19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 x14ac:dyDescent="0.2">
      <c r="A751" s="18"/>
      <c r="B751" s="18"/>
      <c r="C751" s="18"/>
      <c r="D751" s="18"/>
      <c r="E751" s="18"/>
      <c r="F751" s="18"/>
      <c r="G751" s="19"/>
      <c r="H751" s="19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 x14ac:dyDescent="0.2">
      <c r="A752" s="18"/>
      <c r="B752" s="18"/>
      <c r="C752" s="18"/>
      <c r="D752" s="18"/>
      <c r="E752" s="18"/>
      <c r="F752" s="18"/>
      <c r="G752" s="19"/>
      <c r="H752" s="19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 x14ac:dyDescent="0.2">
      <c r="A753" s="18"/>
      <c r="B753" s="18"/>
      <c r="C753" s="18"/>
      <c r="D753" s="18"/>
      <c r="E753" s="18"/>
      <c r="F753" s="18"/>
      <c r="G753" s="19"/>
      <c r="H753" s="19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 x14ac:dyDescent="0.2">
      <c r="A754" s="18"/>
      <c r="B754" s="18"/>
      <c r="C754" s="18"/>
      <c r="D754" s="18"/>
      <c r="E754" s="18"/>
      <c r="F754" s="18"/>
      <c r="G754" s="19"/>
      <c r="H754" s="19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 x14ac:dyDescent="0.2">
      <c r="A755" s="18"/>
      <c r="B755" s="18"/>
      <c r="C755" s="18"/>
      <c r="D755" s="18"/>
      <c r="E755" s="18"/>
      <c r="F755" s="18"/>
      <c r="G755" s="19"/>
      <c r="H755" s="19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 x14ac:dyDescent="0.2">
      <c r="A756" s="18"/>
      <c r="B756" s="18"/>
      <c r="C756" s="18"/>
      <c r="D756" s="18"/>
      <c r="E756" s="18"/>
      <c r="F756" s="18"/>
      <c r="G756" s="19"/>
      <c r="H756" s="19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 x14ac:dyDescent="0.2">
      <c r="A757" s="18"/>
      <c r="B757" s="18"/>
      <c r="C757" s="18"/>
      <c r="D757" s="18"/>
      <c r="E757" s="18"/>
      <c r="F757" s="18"/>
      <c r="G757" s="19"/>
      <c r="H757" s="19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 x14ac:dyDescent="0.2">
      <c r="A758" s="18"/>
      <c r="B758" s="18"/>
      <c r="C758" s="18"/>
      <c r="D758" s="18"/>
      <c r="E758" s="18"/>
      <c r="F758" s="18"/>
      <c r="G758" s="19"/>
      <c r="H758" s="19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 x14ac:dyDescent="0.2">
      <c r="A759" s="18"/>
      <c r="B759" s="18"/>
      <c r="C759" s="18"/>
      <c r="D759" s="18"/>
      <c r="E759" s="18"/>
      <c r="F759" s="18"/>
      <c r="G759" s="19"/>
      <c r="H759" s="19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 x14ac:dyDescent="0.2">
      <c r="A760" s="18"/>
      <c r="B760" s="18"/>
      <c r="C760" s="18"/>
      <c r="D760" s="18"/>
      <c r="E760" s="18"/>
      <c r="F760" s="18"/>
      <c r="G760" s="19"/>
      <c r="H760" s="19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 x14ac:dyDescent="0.2">
      <c r="A761" s="18"/>
      <c r="B761" s="18"/>
      <c r="C761" s="18"/>
      <c r="D761" s="18"/>
      <c r="E761" s="18"/>
      <c r="F761" s="18"/>
      <c r="G761" s="19"/>
      <c r="H761" s="19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 x14ac:dyDescent="0.2">
      <c r="A762" s="18"/>
      <c r="B762" s="18"/>
      <c r="C762" s="18"/>
      <c r="D762" s="18"/>
      <c r="E762" s="18"/>
      <c r="F762" s="18"/>
      <c r="G762" s="19"/>
      <c r="H762" s="19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 x14ac:dyDescent="0.2">
      <c r="A763" s="18"/>
      <c r="B763" s="18"/>
      <c r="C763" s="18"/>
      <c r="D763" s="18"/>
      <c r="E763" s="18"/>
      <c r="F763" s="18"/>
      <c r="G763" s="19"/>
      <c r="H763" s="19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 x14ac:dyDescent="0.2">
      <c r="A764" s="18"/>
      <c r="B764" s="18"/>
      <c r="C764" s="18"/>
      <c r="D764" s="18"/>
      <c r="E764" s="18"/>
      <c r="F764" s="18"/>
      <c r="G764" s="19"/>
      <c r="H764" s="19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 x14ac:dyDescent="0.2">
      <c r="A765" s="18"/>
      <c r="B765" s="18"/>
      <c r="C765" s="18"/>
      <c r="D765" s="18"/>
      <c r="E765" s="18"/>
      <c r="F765" s="18"/>
      <c r="G765" s="19"/>
      <c r="H765" s="19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 x14ac:dyDescent="0.2">
      <c r="A766" s="18"/>
      <c r="B766" s="18"/>
      <c r="C766" s="18"/>
      <c r="D766" s="18"/>
      <c r="E766" s="18"/>
      <c r="F766" s="18"/>
      <c r="G766" s="19"/>
      <c r="H766" s="19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 x14ac:dyDescent="0.2">
      <c r="A767" s="18"/>
      <c r="B767" s="18"/>
      <c r="C767" s="18"/>
      <c r="D767" s="18"/>
      <c r="E767" s="18"/>
      <c r="F767" s="18"/>
      <c r="G767" s="19"/>
      <c r="H767" s="19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 x14ac:dyDescent="0.2">
      <c r="A768" s="18"/>
      <c r="B768" s="18"/>
      <c r="C768" s="18"/>
      <c r="D768" s="18"/>
      <c r="E768" s="18"/>
      <c r="F768" s="18"/>
      <c r="G768" s="19"/>
      <c r="H768" s="19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 x14ac:dyDescent="0.2">
      <c r="A769" s="18"/>
      <c r="B769" s="18"/>
      <c r="C769" s="18"/>
      <c r="D769" s="18"/>
      <c r="E769" s="18"/>
      <c r="F769" s="18"/>
      <c r="G769" s="19"/>
      <c r="H769" s="19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 x14ac:dyDescent="0.2">
      <c r="A770" s="18"/>
      <c r="B770" s="18"/>
      <c r="C770" s="18"/>
      <c r="D770" s="18"/>
      <c r="E770" s="18"/>
      <c r="F770" s="18"/>
      <c r="G770" s="19"/>
      <c r="H770" s="19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 x14ac:dyDescent="0.2">
      <c r="A771" s="18"/>
      <c r="B771" s="18"/>
      <c r="C771" s="18"/>
      <c r="D771" s="18"/>
      <c r="E771" s="18"/>
      <c r="F771" s="18"/>
      <c r="G771" s="19"/>
      <c r="H771" s="19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 x14ac:dyDescent="0.2">
      <c r="A772" s="18"/>
      <c r="B772" s="18"/>
      <c r="C772" s="18"/>
      <c r="D772" s="18"/>
      <c r="E772" s="18"/>
      <c r="F772" s="18"/>
      <c r="G772" s="19"/>
      <c r="H772" s="19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 x14ac:dyDescent="0.2">
      <c r="A773" s="18"/>
      <c r="B773" s="18"/>
      <c r="C773" s="18"/>
      <c r="D773" s="18"/>
      <c r="E773" s="18"/>
      <c r="F773" s="18"/>
      <c r="G773" s="19"/>
      <c r="H773" s="19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 x14ac:dyDescent="0.2">
      <c r="A774" s="18"/>
      <c r="B774" s="18"/>
      <c r="C774" s="18"/>
      <c r="D774" s="18"/>
      <c r="E774" s="18"/>
      <c r="F774" s="18"/>
      <c r="G774" s="19"/>
      <c r="H774" s="19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 x14ac:dyDescent="0.2">
      <c r="A775" s="18"/>
      <c r="B775" s="18"/>
      <c r="C775" s="18"/>
      <c r="D775" s="18"/>
      <c r="E775" s="18"/>
      <c r="F775" s="18"/>
      <c r="G775" s="19"/>
      <c r="H775" s="19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 x14ac:dyDescent="0.2">
      <c r="A776" s="18"/>
      <c r="B776" s="18"/>
      <c r="C776" s="18"/>
      <c r="D776" s="18"/>
      <c r="E776" s="18"/>
      <c r="F776" s="18"/>
      <c r="G776" s="19"/>
      <c r="H776" s="19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 x14ac:dyDescent="0.2">
      <c r="A777" s="18"/>
      <c r="B777" s="18"/>
      <c r="C777" s="18"/>
      <c r="D777" s="18"/>
      <c r="E777" s="18"/>
      <c r="F777" s="18"/>
      <c r="G777" s="19"/>
      <c r="H777" s="19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 x14ac:dyDescent="0.2">
      <c r="A778" s="18"/>
      <c r="B778" s="18"/>
      <c r="C778" s="18"/>
      <c r="D778" s="18"/>
      <c r="E778" s="18"/>
      <c r="F778" s="18"/>
      <c r="G778" s="19"/>
      <c r="H778" s="19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 x14ac:dyDescent="0.2">
      <c r="A779" s="18"/>
      <c r="B779" s="18"/>
      <c r="C779" s="18"/>
      <c r="D779" s="18"/>
      <c r="E779" s="18"/>
      <c r="F779" s="18"/>
      <c r="G779" s="19"/>
      <c r="H779" s="19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 x14ac:dyDescent="0.2">
      <c r="A780" s="18"/>
      <c r="B780" s="18"/>
      <c r="C780" s="18"/>
      <c r="D780" s="18"/>
      <c r="E780" s="18"/>
      <c r="F780" s="18"/>
      <c r="G780" s="19"/>
      <c r="H780" s="19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 x14ac:dyDescent="0.2">
      <c r="A781" s="18"/>
      <c r="B781" s="18"/>
      <c r="C781" s="18"/>
      <c r="D781" s="18"/>
      <c r="E781" s="18"/>
      <c r="F781" s="18"/>
      <c r="G781" s="19"/>
      <c r="H781" s="19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 x14ac:dyDescent="0.2">
      <c r="A782" s="18"/>
      <c r="B782" s="18"/>
      <c r="C782" s="18"/>
      <c r="D782" s="18"/>
      <c r="E782" s="18"/>
      <c r="F782" s="18"/>
      <c r="G782" s="19"/>
      <c r="H782" s="19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3.25" customHeight="1" x14ac:dyDescent="0.2">
      <c r="A783" s="18"/>
      <c r="B783" s="18"/>
      <c r="C783" s="18"/>
      <c r="D783" s="18"/>
      <c r="E783" s="18"/>
      <c r="F783" s="18"/>
      <c r="G783" s="19"/>
      <c r="H783" s="19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3.25" customHeight="1" x14ac:dyDescent="0.2">
      <c r="A784" s="18"/>
      <c r="B784" s="18"/>
      <c r="C784" s="18"/>
      <c r="D784" s="18"/>
      <c r="E784" s="18"/>
      <c r="F784" s="18"/>
      <c r="G784" s="19"/>
      <c r="H784" s="19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3.25" customHeight="1" x14ac:dyDescent="0.2">
      <c r="A785" s="18"/>
      <c r="B785" s="18"/>
      <c r="C785" s="18"/>
      <c r="D785" s="18"/>
      <c r="E785" s="18"/>
      <c r="F785" s="18"/>
      <c r="G785" s="19"/>
      <c r="H785" s="19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23.25" customHeight="1" x14ac:dyDescent="0.2">
      <c r="A786" s="18"/>
      <c r="B786" s="18"/>
      <c r="C786" s="18"/>
      <c r="D786" s="18"/>
      <c r="E786" s="18"/>
      <c r="F786" s="18"/>
      <c r="G786" s="19"/>
      <c r="H786" s="19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23.25" customHeight="1" x14ac:dyDescent="0.2">
      <c r="A787" s="18"/>
      <c r="B787" s="18"/>
      <c r="C787" s="18"/>
      <c r="D787" s="18"/>
      <c r="E787" s="18"/>
      <c r="F787" s="18"/>
      <c r="G787" s="19"/>
      <c r="H787" s="19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23.25" customHeight="1" x14ac:dyDescent="0.2">
      <c r="A788" s="18"/>
      <c r="B788" s="18"/>
      <c r="C788" s="18"/>
      <c r="D788" s="18"/>
      <c r="E788" s="18"/>
      <c r="F788" s="18"/>
      <c r="G788" s="19"/>
      <c r="H788" s="19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23.25" customHeight="1" x14ac:dyDescent="0.2">
      <c r="A789" s="18"/>
      <c r="B789" s="18"/>
      <c r="C789" s="18"/>
      <c r="D789" s="18"/>
      <c r="E789" s="18"/>
      <c r="F789" s="18"/>
      <c r="G789" s="19"/>
      <c r="H789" s="19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23.25" customHeight="1" x14ac:dyDescent="0.2">
      <c r="A790" s="18"/>
      <c r="B790" s="18"/>
      <c r="C790" s="18"/>
      <c r="D790" s="18"/>
      <c r="E790" s="18"/>
      <c r="F790" s="18"/>
      <c r="G790" s="19"/>
      <c r="H790" s="19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23.25" customHeight="1" x14ac:dyDescent="0.2">
      <c r="A791" s="18"/>
      <c r="B791" s="18"/>
      <c r="C791" s="18"/>
      <c r="D791" s="18"/>
      <c r="E791" s="18"/>
      <c r="F791" s="18"/>
      <c r="G791" s="19"/>
      <c r="H791" s="19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23.25" customHeight="1" x14ac:dyDescent="0.2">
      <c r="A792" s="18"/>
      <c r="B792" s="18"/>
      <c r="C792" s="18"/>
      <c r="D792" s="18"/>
      <c r="E792" s="18"/>
      <c r="F792" s="18"/>
      <c r="G792" s="19"/>
      <c r="H792" s="19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23.25" customHeight="1" x14ac:dyDescent="0.2">
      <c r="A793" s="18"/>
      <c r="B793" s="18"/>
      <c r="C793" s="18"/>
      <c r="D793" s="18"/>
      <c r="E793" s="18"/>
      <c r="F793" s="18"/>
      <c r="G793" s="19"/>
      <c r="H793" s="19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23.25" customHeight="1" x14ac:dyDescent="0.2">
      <c r="A794" s="18"/>
      <c r="B794" s="18"/>
      <c r="C794" s="18"/>
      <c r="D794" s="18"/>
      <c r="E794" s="18"/>
      <c r="F794" s="18"/>
      <c r="G794" s="19"/>
      <c r="H794" s="19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23.25" customHeight="1" x14ac:dyDescent="0.2">
      <c r="A795" s="18"/>
      <c r="B795" s="18"/>
      <c r="C795" s="18"/>
      <c r="D795" s="18"/>
      <c r="E795" s="18"/>
      <c r="F795" s="18"/>
      <c r="G795" s="19"/>
      <c r="H795" s="19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23.25" customHeight="1" x14ac:dyDescent="0.2">
      <c r="A796" s="18"/>
      <c r="B796" s="18"/>
      <c r="C796" s="18"/>
      <c r="D796" s="18"/>
      <c r="E796" s="18"/>
      <c r="F796" s="18"/>
      <c r="G796" s="19"/>
      <c r="H796" s="19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23.25" customHeight="1" x14ac:dyDescent="0.2">
      <c r="A797" s="18"/>
      <c r="B797" s="18"/>
      <c r="C797" s="18"/>
      <c r="D797" s="18"/>
      <c r="E797" s="18"/>
      <c r="F797" s="18"/>
      <c r="G797" s="19"/>
      <c r="H797" s="19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23.25" customHeight="1" x14ac:dyDescent="0.2">
      <c r="A798" s="18"/>
      <c r="B798" s="18"/>
      <c r="C798" s="18"/>
      <c r="D798" s="18"/>
      <c r="E798" s="18"/>
      <c r="F798" s="18"/>
      <c r="G798" s="19"/>
      <c r="H798" s="19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23.25" customHeight="1" x14ac:dyDescent="0.2">
      <c r="A799" s="18"/>
      <c r="B799" s="18"/>
      <c r="C799" s="18"/>
      <c r="D799" s="18"/>
      <c r="E799" s="18"/>
      <c r="F799" s="18"/>
      <c r="G799" s="19"/>
      <c r="H799" s="19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23.25" customHeight="1" x14ac:dyDescent="0.2">
      <c r="A800" s="18"/>
      <c r="B800" s="18"/>
      <c r="C800" s="18"/>
      <c r="D800" s="18"/>
      <c r="E800" s="18"/>
      <c r="F800" s="18"/>
      <c r="G800" s="19"/>
      <c r="H800" s="19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23.25" customHeight="1" x14ac:dyDescent="0.2">
      <c r="A801" s="18"/>
      <c r="B801" s="18"/>
      <c r="C801" s="18"/>
      <c r="D801" s="18"/>
      <c r="E801" s="18"/>
      <c r="F801" s="18"/>
      <c r="G801" s="19"/>
      <c r="H801" s="19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23.25" customHeight="1" x14ac:dyDescent="0.2">
      <c r="A802" s="18"/>
      <c r="B802" s="18"/>
      <c r="C802" s="18"/>
      <c r="D802" s="18"/>
      <c r="E802" s="18"/>
      <c r="F802" s="18"/>
      <c r="G802" s="19"/>
      <c r="H802" s="19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23.25" customHeight="1" x14ac:dyDescent="0.2">
      <c r="A803" s="18"/>
      <c r="B803" s="18"/>
      <c r="C803" s="18"/>
      <c r="D803" s="18"/>
      <c r="E803" s="18"/>
      <c r="F803" s="18"/>
      <c r="G803" s="19"/>
      <c r="H803" s="19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23.25" customHeight="1" x14ac:dyDescent="0.2">
      <c r="A804" s="18"/>
      <c r="B804" s="18"/>
      <c r="C804" s="18"/>
      <c r="D804" s="18"/>
      <c r="E804" s="18"/>
      <c r="F804" s="18"/>
      <c r="G804" s="19"/>
      <c r="H804" s="19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23.25" customHeight="1" x14ac:dyDescent="0.2">
      <c r="A805" s="18"/>
      <c r="B805" s="18"/>
      <c r="C805" s="18"/>
      <c r="D805" s="18"/>
      <c r="E805" s="18"/>
      <c r="F805" s="18"/>
      <c r="G805" s="19"/>
      <c r="H805" s="19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23.25" customHeight="1" x14ac:dyDescent="0.2">
      <c r="A806" s="18"/>
      <c r="B806" s="18"/>
      <c r="C806" s="18"/>
      <c r="D806" s="18"/>
      <c r="E806" s="18"/>
      <c r="F806" s="18"/>
      <c r="G806" s="19"/>
      <c r="H806" s="19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23.25" customHeight="1" x14ac:dyDescent="0.2">
      <c r="A807" s="18"/>
      <c r="B807" s="18"/>
      <c r="C807" s="18"/>
      <c r="D807" s="18"/>
      <c r="E807" s="18"/>
      <c r="F807" s="18"/>
      <c r="G807" s="19"/>
      <c r="H807" s="19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23.25" customHeight="1" x14ac:dyDescent="0.2">
      <c r="A808" s="18"/>
      <c r="B808" s="18"/>
      <c r="C808" s="18"/>
      <c r="D808" s="18"/>
      <c r="E808" s="18"/>
      <c r="F808" s="18"/>
      <c r="G808" s="19"/>
      <c r="H808" s="19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23.25" customHeight="1" x14ac:dyDescent="0.2">
      <c r="A809" s="18"/>
      <c r="B809" s="18"/>
      <c r="C809" s="18"/>
      <c r="D809" s="18"/>
      <c r="E809" s="18"/>
      <c r="F809" s="18"/>
      <c r="G809" s="19"/>
      <c r="H809" s="19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23.25" customHeight="1" x14ac:dyDescent="0.2">
      <c r="A810" s="18"/>
      <c r="B810" s="18"/>
      <c r="C810" s="18"/>
      <c r="D810" s="18"/>
      <c r="E810" s="18"/>
      <c r="F810" s="18"/>
      <c r="G810" s="19"/>
      <c r="H810" s="19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23.25" customHeight="1" x14ac:dyDescent="0.2">
      <c r="A811" s="18"/>
      <c r="B811" s="18"/>
      <c r="C811" s="18"/>
      <c r="D811" s="18"/>
      <c r="E811" s="18"/>
      <c r="F811" s="18"/>
      <c r="G811" s="19"/>
      <c r="H811" s="19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23.25" customHeight="1" x14ac:dyDescent="0.2">
      <c r="A812" s="18"/>
      <c r="B812" s="18"/>
      <c r="C812" s="18"/>
      <c r="D812" s="18"/>
      <c r="E812" s="18"/>
      <c r="F812" s="18"/>
      <c r="G812" s="19"/>
      <c r="H812" s="19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23.25" customHeight="1" x14ac:dyDescent="0.2">
      <c r="A813" s="18"/>
      <c r="B813" s="18"/>
      <c r="C813" s="18"/>
      <c r="D813" s="18"/>
      <c r="E813" s="18"/>
      <c r="F813" s="18"/>
      <c r="G813" s="19"/>
      <c r="H813" s="19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23.25" customHeight="1" x14ac:dyDescent="0.2">
      <c r="A814" s="18"/>
      <c r="B814" s="18"/>
      <c r="C814" s="18"/>
      <c r="D814" s="18"/>
      <c r="E814" s="18"/>
      <c r="F814" s="18"/>
      <c r="G814" s="19"/>
      <c r="H814" s="19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23.25" customHeight="1" x14ac:dyDescent="0.2">
      <c r="A815" s="18"/>
      <c r="B815" s="18"/>
      <c r="C815" s="18"/>
      <c r="D815" s="18"/>
      <c r="E815" s="18"/>
      <c r="F815" s="18"/>
      <c r="G815" s="19"/>
      <c r="H815" s="19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23.25" customHeight="1" x14ac:dyDescent="0.2">
      <c r="A816" s="18"/>
      <c r="B816" s="18"/>
      <c r="C816" s="18"/>
      <c r="D816" s="18"/>
      <c r="E816" s="18"/>
      <c r="F816" s="18"/>
      <c r="G816" s="19"/>
      <c r="H816" s="19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23.25" customHeight="1" x14ac:dyDescent="0.2">
      <c r="A817" s="18"/>
      <c r="B817" s="18"/>
      <c r="C817" s="18"/>
      <c r="D817" s="18"/>
      <c r="E817" s="18"/>
      <c r="F817" s="18"/>
      <c r="G817" s="19"/>
      <c r="H817" s="19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23.25" customHeight="1" x14ac:dyDescent="0.2">
      <c r="A818" s="18"/>
      <c r="B818" s="18"/>
      <c r="C818" s="18"/>
      <c r="D818" s="18"/>
      <c r="E818" s="18"/>
      <c r="F818" s="18"/>
      <c r="G818" s="19"/>
      <c r="H818" s="19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23.25" customHeight="1" x14ac:dyDescent="0.2">
      <c r="A819" s="18"/>
      <c r="B819" s="18"/>
      <c r="C819" s="18"/>
      <c r="D819" s="18"/>
      <c r="E819" s="18"/>
      <c r="F819" s="18"/>
      <c r="G819" s="19"/>
      <c r="H819" s="19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23.25" customHeight="1" x14ac:dyDescent="0.2">
      <c r="A820" s="18"/>
      <c r="B820" s="18"/>
      <c r="C820" s="18"/>
      <c r="D820" s="18"/>
      <c r="E820" s="18"/>
      <c r="F820" s="18"/>
      <c r="G820" s="19"/>
      <c r="H820" s="19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23.25" customHeight="1" x14ac:dyDescent="0.2">
      <c r="A821" s="18"/>
      <c r="B821" s="18"/>
      <c r="C821" s="18"/>
      <c r="D821" s="18"/>
      <c r="E821" s="18"/>
      <c r="F821" s="18"/>
      <c r="G821" s="19"/>
      <c r="H821" s="19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23.25" customHeight="1" x14ac:dyDescent="0.2">
      <c r="A822" s="18"/>
      <c r="B822" s="18"/>
      <c r="C822" s="18"/>
      <c r="D822" s="18"/>
      <c r="E822" s="18"/>
      <c r="F822" s="18"/>
      <c r="G822" s="19"/>
      <c r="H822" s="19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23.25" customHeight="1" x14ac:dyDescent="0.2">
      <c r="A823" s="18"/>
      <c r="B823" s="18"/>
      <c r="C823" s="18"/>
      <c r="D823" s="18"/>
      <c r="E823" s="18"/>
      <c r="F823" s="18"/>
      <c r="G823" s="19"/>
      <c r="H823" s="19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23.25" customHeight="1" x14ac:dyDescent="0.2">
      <c r="A824" s="18"/>
      <c r="B824" s="18"/>
      <c r="C824" s="18"/>
      <c r="D824" s="18"/>
      <c r="E824" s="18"/>
      <c r="F824" s="18"/>
      <c r="G824" s="19"/>
      <c r="H824" s="19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23.25" customHeight="1" x14ac:dyDescent="0.2">
      <c r="A825" s="18"/>
      <c r="B825" s="18"/>
      <c r="C825" s="18"/>
      <c r="D825" s="18"/>
      <c r="E825" s="18"/>
      <c r="F825" s="18"/>
      <c r="G825" s="19"/>
      <c r="H825" s="19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23.25" customHeight="1" x14ac:dyDescent="0.2">
      <c r="A826" s="18"/>
      <c r="B826" s="18"/>
      <c r="C826" s="18"/>
      <c r="D826" s="18"/>
      <c r="E826" s="18"/>
      <c r="F826" s="18"/>
      <c r="G826" s="19"/>
      <c r="H826" s="19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23.25" customHeight="1" x14ac:dyDescent="0.2">
      <c r="A827" s="18"/>
      <c r="B827" s="18"/>
      <c r="C827" s="18"/>
      <c r="D827" s="18"/>
      <c r="E827" s="18"/>
      <c r="F827" s="18"/>
      <c r="G827" s="19"/>
      <c r="H827" s="19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23.25" customHeight="1" x14ac:dyDescent="0.2">
      <c r="A828" s="18"/>
      <c r="B828" s="18"/>
      <c r="C828" s="18"/>
      <c r="D828" s="18"/>
      <c r="E828" s="18"/>
      <c r="F828" s="18"/>
      <c r="G828" s="19"/>
      <c r="H828" s="19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23.25" customHeight="1" x14ac:dyDescent="0.2">
      <c r="A829" s="18"/>
      <c r="B829" s="18"/>
      <c r="C829" s="18"/>
      <c r="D829" s="18"/>
      <c r="E829" s="18"/>
      <c r="F829" s="18"/>
      <c r="G829" s="19"/>
      <c r="H829" s="19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23.25" customHeight="1" x14ac:dyDescent="0.2">
      <c r="A830" s="18"/>
      <c r="B830" s="18"/>
      <c r="C830" s="18"/>
      <c r="D830" s="18"/>
      <c r="E830" s="18"/>
      <c r="F830" s="18"/>
      <c r="G830" s="19"/>
      <c r="H830" s="19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23.25" customHeight="1" x14ac:dyDescent="0.2">
      <c r="A831" s="18"/>
      <c r="B831" s="18"/>
      <c r="C831" s="18"/>
      <c r="D831" s="18"/>
      <c r="E831" s="18"/>
      <c r="F831" s="18"/>
      <c r="G831" s="19"/>
      <c r="H831" s="19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23.25" customHeight="1" x14ac:dyDescent="0.2">
      <c r="A832" s="18"/>
      <c r="B832" s="18"/>
      <c r="C832" s="18"/>
      <c r="D832" s="18"/>
      <c r="E832" s="18"/>
      <c r="F832" s="18"/>
      <c r="G832" s="19"/>
      <c r="H832" s="19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23.25" customHeight="1" x14ac:dyDescent="0.2">
      <c r="A833" s="18"/>
      <c r="B833" s="18"/>
      <c r="C833" s="18"/>
      <c r="D833" s="18"/>
      <c r="E833" s="18"/>
      <c r="F833" s="18"/>
      <c r="G833" s="19"/>
      <c r="H833" s="19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23.25" customHeight="1" x14ac:dyDescent="0.2">
      <c r="A834" s="18"/>
      <c r="B834" s="18"/>
      <c r="C834" s="18"/>
      <c r="D834" s="18"/>
      <c r="E834" s="18"/>
      <c r="F834" s="18"/>
      <c r="G834" s="19"/>
      <c r="H834" s="19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23.25" customHeight="1" x14ac:dyDescent="0.2">
      <c r="A835" s="18"/>
      <c r="B835" s="18"/>
      <c r="C835" s="18"/>
      <c r="D835" s="18"/>
      <c r="E835" s="18"/>
      <c r="F835" s="18"/>
      <c r="G835" s="19"/>
      <c r="H835" s="19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23.25" customHeight="1" x14ac:dyDescent="0.2">
      <c r="A836" s="18"/>
      <c r="B836" s="18"/>
      <c r="C836" s="18"/>
      <c r="D836" s="18"/>
      <c r="E836" s="18"/>
      <c r="F836" s="18"/>
      <c r="G836" s="19"/>
      <c r="H836" s="19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23.25" customHeight="1" x14ac:dyDescent="0.2">
      <c r="A837" s="18"/>
      <c r="B837" s="18"/>
      <c r="C837" s="18"/>
      <c r="D837" s="18"/>
      <c r="E837" s="18"/>
      <c r="F837" s="18"/>
      <c r="G837" s="19"/>
      <c r="H837" s="19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23.25" customHeight="1" x14ac:dyDescent="0.2">
      <c r="A838" s="18"/>
      <c r="B838" s="18"/>
      <c r="C838" s="18"/>
      <c r="D838" s="18"/>
      <c r="E838" s="18"/>
      <c r="F838" s="18"/>
      <c r="G838" s="19"/>
      <c r="H838" s="19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23.25" customHeight="1" x14ac:dyDescent="0.2">
      <c r="A839" s="18"/>
      <c r="B839" s="18"/>
      <c r="C839" s="18"/>
      <c r="D839" s="18"/>
      <c r="E839" s="18"/>
      <c r="F839" s="18"/>
      <c r="G839" s="19"/>
      <c r="H839" s="19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23.25" customHeight="1" x14ac:dyDescent="0.2">
      <c r="A840" s="18"/>
      <c r="B840" s="18"/>
      <c r="C840" s="18"/>
      <c r="D840" s="18"/>
      <c r="E840" s="18"/>
      <c r="F840" s="18"/>
      <c r="G840" s="19"/>
      <c r="H840" s="19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23.25" customHeight="1" x14ac:dyDescent="0.2">
      <c r="A841" s="18"/>
      <c r="B841" s="18"/>
      <c r="C841" s="18"/>
      <c r="D841" s="18"/>
      <c r="E841" s="18"/>
      <c r="F841" s="18"/>
      <c r="G841" s="19"/>
      <c r="H841" s="19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23.25" customHeight="1" x14ac:dyDescent="0.2">
      <c r="A842" s="18"/>
      <c r="B842" s="18"/>
      <c r="C842" s="18"/>
      <c r="D842" s="18"/>
      <c r="E842" s="18"/>
      <c r="F842" s="18"/>
      <c r="G842" s="19"/>
      <c r="H842" s="19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23.25" customHeight="1" x14ac:dyDescent="0.2">
      <c r="A843" s="18"/>
      <c r="B843" s="18"/>
      <c r="C843" s="18"/>
      <c r="D843" s="18"/>
      <c r="E843" s="18"/>
      <c r="F843" s="18"/>
      <c r="G843" s="19"/>
      <c r="H843" s="19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23.25" customHeight="1" x14ac:dyDescent="0.2">
      <c r="A844" s="18"/>
      <c r="B844" s="18"/>
      <c r="C844" s="18"/>
      <c r="D844" s="18"/>
      <c r="E844" s="18"/>
      <c r="F844" s="18"/>
      <c r="G844" s="19"/>
      <c r="H844" s="19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23.25" customHeight="1" x14ac:dyDescent="0.2">
      <c r="A845" s="18"/>
      <c r="B845" s="18"/>
      <c r="C845" s="18"/>
      <c r="D845" s="18"/>
      <c r="E845" s="18"/>
      <c r="F845" s="18"/>
      <c r="G845" s="19"/>
      <c r="H845" s="19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23.25" customHeight="1" x14ac:dyDescent="0.2">
      <c r="A846" s="18"/>
      <c r="B846" s="18"/>
      <c r="C846" s="18"/>
      <c r="D846" s="18"/>
      <c r="E846" s="18"/>
      <c r="F846" s="18"/>
      <c r="G846" s="19"/>
      <c r="H846" s="19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23.25" customHeight="1" x14ac:dyDescent="0.2">
      <c r="A847" s="18"/>
      <c r="B847" s="18"/>
      <c r="C847" s="18"/>
      <c r="D847" s="18"/>
      <c r="E847" s="18"/>
      <c r="F847" s="18"/>
      <c r="G847" s="19"/>
      <c r="H847" s="19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23.25" customHeight="1" x14ac:dyDescent="0.2">
      <c r="A848" s="18"/>
      <c r="B848" s="18"/>
      <c r="C848" s="18"/>
      <c r="D848" s="18"/>
      <c r="E848" s="18"/>
      <c r="F848" s="18"/>
      <c r="G848" s="19"/>
      <c r="H848" s="19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23.25" customHeight="1" x14ac:dyDescent="0.2">
      <c r="A849" s="18"/>
      <c r="B849" s="18"/>
      <c r="C849" s="18"/>
      <c r="D849" s="18"/>
      <c r="E849" s="18"/>
      <c r="F849" s="18"/>
      <c r="G849" s="19"/>
      <c r="H849" s="19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23.25" customHeight="1" x14ac:dyDescent="0.2">
      <c r="A850" s="18"/>
      <c r="B850" s="18"/>
      <c r="C850" s="18"/>
      <c r="D850" s="18"/>
      <c r="E850" s="18"/>
      <c r="F850" s="18"/>
      <c r="G850" s="19"/>
      <c r="H850" s="19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23.25" customHeight="1" x14ac:dyDescent="0.2">
      <c r="A851" s="18"/>
      <c r="B851" s="18"/>
      <c r="C851" s="18"/>
      <c r="D851" s="18"/>
      <c r="E851" s="18"/>
      <c r="F851" s="18"/>
      <c r="G851" s="19"/>
      <c r="H851" s="19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23.25" customHeight="1" x14ac:dyDescent="0.2">
      <c r="A852" s="18"/>
      <c r="B852" s="18"/>
      <c r="C852" s="18"/>
      <c r="D852" s="18"/>
      <c r="E852" s="18"/>
      <c r="F852" s="18"/>
      <c r="G852" s="19"/>
      <c r="H852" s="19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23.25" customHeight="1" x14ac:dyDescent="0.2">
      <c r="A853" s="18"/>
      <c r="B853" s="18"/>
      <c r="C853" s="18"/>
      <c r="D853" s="18"/>
      <c r="E853" s="18"/>
      <c r="F853" s="18"/>
      <c r="G853" s="19"/>
      <c r="H853" s="19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23.25" customHeight="1" x14ac:dyDescent="0.2">
      <c r="A854" s="18"/>
      <c r="B854" s="18"/>
      <c r="C854" s="18"/>
      <c r="D854" s="18"/>
      <c r="E854" s="18"/>
      <c r="F854" s="18"/>
      <c r="G854" s="19"/>
      <c r="H854" s="19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23.25" customHeight="1" x14ac:dyDescent="0.2">
      <c r="A855" s="18"/>
      <c r="B855" s="18"/>
      <c r="C855" s="18"/>
      <c r="D855" s="18"/>
      <c r="E855" s="18"/>
      <c r="F855" s="18"/>
      <c r="G855" s="19"/>
      <c r="H855" s="19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23.25" customHeight="1" x14ac:dyDescent="0.2">
      <c r="A856" s="18"/>
      <c r="B856" s="18"/>
      <c r="C856" s="18"/>
      <c r="D856" s="18"/>
      <c r="E856" s="18"/>
      <c r="F856" s="18"/>
      <c r="G856" s="19"/>
      <c r="H856" s="19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23.25" customHeight="1" x14ac:dyDescent="0.2">
      <c r="A857" s="18"/>
      <c r="B857" s="18"/>
      <c r="C857" s="18"/>
      <c r="D857" s="18"/>
      <c r="E857" s="18"/>
      <c r="F857" s="18"/>
      <c r="G857" s="19"/>
      <c r="H857" s="19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23.25" customHeight="1" x14ac:dyDescent="0.2">
      <c r="A858" s="18"/>
      <c r="B858" s="18"/>
      <c r="C858" s="18"/>
      <c r="D858" s="18"/>
      <c r="E858" s="18"/>
      <c r="F858" s="18"/>
      <c r="G858" s="19"/>
      <c r="H858" s="19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23.25" customHeight="1" x14ac:dyDescent="0.2">
      <c r="A859" s="18"/>
      <c r="B859" s="18"/>
      <c r="C859" s="18"/>
      <c r="D859" s="18"/>
      <c r="E859" s="18"/>
      <c r="F859" s="18"/>
      <c r="G859" s="19"/>
      <c r="H859" s="19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23.25" customHeight="1" x14ac:dyDescent="0.2">
      <c r="A860" s="18"/>
      <c r="B860" s="18"/>
      <c r="C860" s="18"/>
      <c r="D860" s="18"/>
      <c r="E860" s="18"/>
      <c r="F860" s="18"/>
      <c r="G860" s="19"/>
      <c r="H860" s="19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23.25" customHeight="1" x14ac:dyDescent="0.2">
      <c r="A861" s="18"/>
      <c r="B861" s="18"/>
      <c r="C861" s="18"/>
      <c r="D861" s="18"/>
      <c r="E861" s="18"/>
      <c r="F861" s="18"/>
      <c r="G861" s="19"/>
      <c r="H861" s="19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23.25" customHeight="1" x14ac:dyDescent="0.2">
      <c r="A862" s="18"/>
      <c r="B862" s="18"/>
      <c r="C862" s="18"/>
      <c r="D862" s="18"/>
      <c r="E862" s="18"/>
      <c r="F862" s="18"/>
      <c r="G862" s="19"/>
      <c r="H862" s="19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23.25" customHeight="1" x14ac:dyDescent="0.2">
      <c r="A863" s="18"/>
      <c r="B863" s="18"/>
      <c r="C863" s="18"/>
      <c r="D863" s="18"/>
      <c r="E863" s="18"/>
      <c r="F863" s="18"/>
      <c r="G863" s="19"/>
      <c r="H863" s="19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23.25" customHeight="1" x14ac:dyDescent="0.2">
      <c r="A864" s="18"/>
      <c r="B864" s="18"/>
      <c r="C864" s="18"/>
      <c r="D864" s="18"/>
      <c r="E864" s="18"/>
      <c r="F864" s="18"/>
      <c r="G864" s="19"/>
      <c r="H864" s="19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23.25" customHeight="1" x14ac:dyDescent="0.2">
      <c r="A865" s="18"/>
      <c r="B865" s="18"/>
      <c r="C865" s="18"/>
      <c r="D865" s="18"/>
      <c r="E865" s="18"/>
      <c r="F865" s="18"/>
      <c r="G865" s="19"/>
      <c r="H865" s="19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23.25" customHeight="1" x14ac:dyDescent="0.2">
      <c r="A866" s="18"/>
      <c r="B866" s="18"/>
      <c r="C866" s="18"/>
      <c r="D866" s="18"/>
      <c r="E866" s="18"/>
      <c r="F866" s="18"/>
      <c r="G866" s="19"/>
      <c r="H866" s="19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23.25" customHeight="1" x14ac:dyDescent="0.2">
      <c r="A867" s="18"/>
      <c r="B867" s="18"/>
      <c r="C867" s="18"/>
      <c r="D867" s="18"/>
      <c r="E867" s="18"/>
      <c r="F867" s="18"/>
      <c r="G867" s="19"/>
      <c r="H867" s="19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23.25" customHeight="1" x14ac:dyDescent="0.2">
      <c r="A868" s="18"/>
      <c r="B868" s="18"/>
      <c r="C868" s="18"/>
      <c r="D868" s="18"/>
      <c r="E868" s="18"/>
      <c r="F868" s="18"/>
      <c r="G868" s="19"/>
      <c r="H868" s="19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23.25" customHeight="1" x14ac:dyDescent="0.2">
      <c r="A869" s="18"/>
      <c r="B869" s="18"/>
      <c r="C869" s="18"/>
      <c r="D869" s="18"/>
      <c r="E869" s="18"/>
      <c r="F869" s="18"/>
      <c r="G869" s="19"/>
      <c r="H869" s="19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23.25" customHeight="1" x14ac:dyDescent="0.2">
      <c r="A870" s="18"/>
      <c r="B870" s="18"/>
      <c r="C870" s="18"/>
      <c r="D870" s="18"/>
      <c r="E870" s="18"/>
      <c r="F870" s="18"/>
      <c r="G870" s="19"/>
      <c r="H870" s="19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23.25" customHeight="1" x14ac:dyDescent="0.2">
      <c r="A871" s="18"/>
      <c r="B871" s="18"/>
      <c r="C871" s="18"/>
      <c r="D871" s="18"/>
      <c r="E871" s="18"/>
      <c r="F871" s="18"/>
      <c r="G871" s="19"/>
      <c r="H871" s="19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23.25" customHeight="1" x14ac:dyDescent="0.2">
      <c r="A872" s="18"/>
      <c r="B872" s="18"/>
      <c r="C872" s="18"/>
      <c r="D872" s="18"/>
      <c r="E872" s="18"/>
      <c r="F872" s="18"/>
      <c r="G872" s="19"/>
      <c r="H872" s="19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23.25" customHeight="1" x14ac:dyDescent="0.2">
      <c r="A873" s="18"/>
      <c r="B873" s="18"/>
      <c r="C873" s="18"/>
      <c r="D873" s="18"/>
      <c r="E873" s="18"/>
      <c r="F873" s="18"/>
      <c r="G873" s="19"/>
      <c r="H873" s="19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23.25" customHeight="1" x14ac:dyDescent="0.2">
      <c r="A874" s="18"/>
      <c r="B874" s="18"/>
      <c r="C874" s="18"/>
      <c r="D874" s="18"/>
      <c r="E874" s="18"/>
      <c r="F874" s="18"/>
      <c r="G874" s="19"/>
      <c r="H874" s="19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23.25" customHeight="1" x14ac:dyDescent="0.2">
      <c r="A875" s="18"/>
      <c r="B875" s="18"/>
      <c r="C875" s="18"/>
      <c r="D875" s="18"/>
      <c r="E875" s="18"/>
      <c r="F875" s="18"/>
      <c r="G875" s="19"/>
      <c r="H875" s="19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23.25" customHeight="1" x14ac:dyDescent="0.2">
      <c r="A876" s="18"/>
      <c r="B876" s="18"/>
      <c r="C876" s="18"/>
      <c r="D876" s="18"/>
      <c r="E876" s="18"/>
      <c r="F876" s="18"/>
      <c r="G876" s="19"/>
      <c r="H876" s="19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23.25" customHeight="1" x14ac:dyDescent="0.2">
      <c r="A877" s="18"/>
      <c r="B877" s="18"/>
      <c r="C877" s="18"/>
      <c r="D877" s="18"/>
      <c r="E877" s="18"/>
      <c r="F877" s="18"/>
      <c r="G877" s="19"/>
      <c r="H877" s="19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23.25" customHeight="1" x14ac:dyDescent="0.2">
      <c r="A878" s="18"/>
      <c r="B878" s="18"/>
      <c r="C878" s="18"/>
      <c r="D878" s="18"/>
      <c r="E878" s="18"/>
      <c r="F878" s="18"/>
      <c r="G878" s="19"/>
      <c r="H878" s="19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23.25" customHeight="1" x14ac:dyDescent="0.2">
      <c r="A879" s="18"/>
      <c r="B879" s="18"/>
      <c r="C879" s="18"/>
      <c r="D879" s="18"/>
      <c r="E879" s="18"/>
      <c r="F879" s="18"/>
      <c r="G879" s="19"/>
      <c r="H879" s="19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23.25" customHeight="1" x14ac:dyDescent="0.2">
      <c r="A880" s="18"/>
      <c r="B880" s="18"/>
      <c r="C880" s="18"/>
      <c r="D880" s="18"/>
      <c r="E880" s="18"/>
      <c r="F880" s="18"/>
      <c r="G880" s="19"/>
      <c r="H880" s="19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23.25" customHeight="1" x14ac:dyDescent="0.2">
      <c r="A881" s="18"/>
      <c r="B881" s="18"/>
      <c r="C881" s="18"/>
      <c r="D881" s="18"/>
      <c r="E881" s="18"/>
      <c r="F881" s="18"/>
      <c r="G881" s="19"/>
      <c r="H881" s="19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23.25" customHeight="1" x14ac:dyDescent="0.2">
      <c r="A882" s="18"/>
      <c r="B882" s="18"/>
      <c r="C882" s="18"/>
      <c r="D882" s="18"/>
      <c r="E882" s="18"/>
      <c r="F882" s="18"/>
      <c r="G882" s="19"/>
      <c r="H882" s="19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23.25" customHeight="1" x14ac:dyDescent="0.2">
      <c r="A883" s="18"/>
      <c r="B883" s="18"/>
      <c r="C883" s="18"/>
      <c r="D883" s="18"/>
      <c r="E883" s="18"/>
      <c r="F883" s="18"/>
      <c r="G883" s="19"/>
      <c r="H883" s="19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23.25" customHeight="1" x14ac:dyDescent="0.2">
      <c r="A884" s="18"/>
      <c r="B884" s="18"/>
      <c r="C884" s="18"/>
      <c r="D884" s="18"/>
      <c r="E884" s="18"/>
      <c r="F884" s="18"/>
      <c r="G884" s="19"/>
      <c r="H884" s="19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23.25" customHeight="1" x14ac:dyDescent="0.2">
      <c r="A885" s="18"/>
      <c r="B885" s="18"/>
      <c r="C885" s="18"/>
      <c r="D885" s="18"/>
      <c r="E885" s="18"/>
      <c r="F885" s="18"/>
      <c r="G885" s="19"/>
      <c r="H885" s="19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23.25" customHeight="1" x14ac:dyDescent="0.2">
      <c r="A886" s="18"/>
      <c r="B886" s="18"/>
      <c r="C886" s="18"/>
      <c r="D886" s="18"/>
      <c r="E886" s="18"/>
      <c r="F886" s="18"/>
      <c r="G886" s="19"/>
      <c r="H886" s="19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23.25" customHeight="1" x14ac:dyDescent="0.2">
      <c r="A887" s="18"/>
      <c r="B887" s="18"/>
      <c r="C887" s="18"/>
      <c r="D887" s="18"/>
      <c r="E887" s="18"/>
      <c r="F887" s="18"/>
      <c r="G887" s="19"/>
      <c r="H887" s="19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23.25" customHeight="1" x14ac:dyDescent="0.2">
      <c r="A888" s="18"/>
      <c r="B888" s="18"/>
      <c r="C888" s="18"/>
      <c r="D888" s="18"/>
      <c r="E888" s="18"/>
      <c r="F888" s="18"/>
      <c r="G888" s="19"/>
      <c r="H888" s="19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23.25" customHeight="1" x14ac:dyDescent="0.2">
      <c r="A889" s="18"/>
      <c r="B889" s="18"/>
      <c r="C889" s="18"/>
      <c r="D889" s="18"/>
      <c r="E889" s="18"/>
      <c r="F889" s="18"/>
      <c r="G889" s="19"/>
      <c r="H889" s="19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23.25" customHeight="1" x14ac:dyDescent="0.2">
      <c r="A890" s="18"/>
      <c r="B890" s="18"/>
      <c r="C890" s="18"/>
      <c r="D890" s="18"/>
      <c r="E890" s="18"/>
      <c r="F890" s="18"/>
      <c r="G890" s="19"/>
      <c r="H890" s="19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23.25" customHeight="1" x14ac:dyDescent="0.2">
      <c r="A891" s="18"/>
      <c r="B891" s="18"/>
      <c r="C891" s="18"/>
      <c r="D891" s="18"/>
      <c r="E891" s="18"/>
      <c r="F891" s="18"/>
      <c r="G891" s="19"/>
      <c r="H891" s="19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23.25" customHeight="1" x14ac:dyDescent="0.2">
      <c r="A892" s="18"/>
      <c r="B892" s="18"/>
      <c r="C892" s="18"/>
      <c r="D892" s="18"/>
      <c r="E892" s="18"/>
      <c r="F892" s="18"/>
      <c r="G892" s="19"/>
      <c r="H892" s="19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23.25" customHeight="1" x14ac:dyDescent="0.2">
      <c r="A893" s="18"/>
      <c r="B893" s="18"/>
      <c r="C893" s="18"/>
      <c r="D893" s="18"/>
      <c r="E893" s="18"/>
      <c r="F893" s="18"/>
      <c r="G893" s="19"/>
      <c r="H893" s="19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23.25" customHeight="1" x14ac:dyDescent="0.2">
      <c r="A894" s="18"/>
      <c r="B894" s="18"/>
      <c r="C894" s="18"/>
      <c r="D894" s="18"/>
      <c r="E894" s="18"/>
      <c r="F894" s="18"/>
      <c r="G894" s="19"/>
      <c r="H894" s="19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23.25" customHeight="1" x14ac:dyDescent="0.2">
      <c r="A895" s="18"/>
      <c r="B895" s="18"/>
      <c r="C895" s="18"/>
      <c r="D895" s="18"/>
      <c r="E895" s="18"/>
      <c r="F895" s="18"/>
      <c r="G895" s="19"/>
      <c r="H895" s="19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23.25" customHeight="1" x14ac:dyDescent="0.2">
      <c r="A896" s="18"/>
      <c r="B896" s="18"/>
      <c r="C896" s="18"/>
      <c r="D896" s="18"/>
      <c r="E896" s="18"/>
      <c r="F896" s="18"/>
      <c r="G896" s="19"/>
      <c r="H896" s="19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23.25" customHeight="1" x14ac:dyDescent="0.2">
      <c r="A897" s="18"/>
      <c r="B897" s="18"/>
      <c r="C897" s="18"/>
      <c r="D897" s="18"/>
      <c r="E897" s="18"/>
      <c r="F897" s="18"/>
      <c r="G897" s="19"/>
      <c r="H897" s="19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23.25" customHeight="1" x14ac:dyDescent="0.2">
      <c r="A898" s="18"/>
      <c r="B898" s="18"/>
      <c r="C898" s="18"/>
      <c r="D898" s="18"/>
      <c r="E898" s="18"/>
      <c r="F898" s="18"/>
      <c r="G898" s="19"/>
      <c r="H898" s="19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23.25" customHeight="1" x14ac:dyDescent="0.2">
      <c r="A899" s="18"/>
      <c r="B899" s="18"/>
      <c r="C899" s="18"/>
      <c r="D899" s="18"/>
      <c r="E899" s="18"/>
      <c r="F899" s="18"/>
      <c r="G899" s="19"/>
      <c r="H899" s="19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23.25" customHeight="1" x14ac:dyDescent="0.2">
      <c r="A900" s="18"/>
      <c r="B900" s="18"/>
      <c r="C900" s="18"/>
      <c r="D900" s="18"/>
      <c r="E900" s="18"/>
      <c r="F900" s="18"/>
      <c r="G900" s="19"/>
      <c r="H900" s="19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23.25" customHeight="1" x14ac:dyDescent="0.2">
      <c r="A901" s="18"/>
      <c r="B901" s="18"/>
      <c r="C901" s="18"/>
      <c r="D901" s="18"/>
      <c r="E901" s="18"/>
      <c r="F901" s="18"/>
      <c r="G901" s="19"/>
      <c r="H901" s="19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23.25" customHeight="1" x14ac:dyDescent="0.2">
      <c r="A902" s="18"/>
      <c r="B902" s="18"/>
      <c r="C902" s="18"/>
      <c r="D902" s="18"/>
      <c r="E902" s="18"/>
      <c r="F902" s="18"/>
      <c r="G902" s="19"/>
      <c r="H902" s="19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23.25" customHeight="1" x14ac:dyDescent="0.2">
      <c r="A903" s="18"/>
      <c r="B903" s="18"/>
      <c r="C903" s="18"/>
      <c r="D903" s="18"/>
      <c r="E903" s="18"/>
      <c r="F903" s="18"/>
      <c r="G903" s="19"/>
      <c r="H903" s="19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23.25" customHeight="1" x14ac:dyDescent="0.2">
      <c r="A904" s="18"/>
      <c r="B904" s="18"/>
      <c r="C904" s="18"/>
      <c r="D904" s="18"/>
      <c r="E904" s="18"/>
      <c r="F904" s="18"/>
      <c r="G904" s="19"/>
      <c r="H904" s="19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23.25" customHeight="1" x14ac:dyDescent="0.2">
      <c r="A905" s="18"/>
      <c r="B905" s="18"/>
      <c r="C905" s="18"/>
      <c r="D905" s="18"/>
      <c r="E905" s="18"/>
      <c r="F905" s="18"/>
      <c r="G905" s="19"/>
      <c r="H905" s="19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23.25" customHeight="1" x14ac:dyDescent="0.2">
      <c r="A906" s="18"/>
      <c r="B906" s="18"/>
      <c r="C906" s="18"/>
      <c r="D906" s="18"/>
      <c r="E906" s="18"/>
      <c r="F906" s="18"/>
      <c r="G906" s="19"/>
      <c r="H906" s="19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23.25" customHeight="1" x14ac:dyDescent="0.2">
      <c r="A907" s="18"/>
      <c r="B907" s="18"/>
      <c r="C907" s="18"/>
      <c r="D907" s="18"/>
      <c r="E907" s="18"/>
      <c r="F907" s="18"/>
      <c r="G907" s="19"/>
      <c r="H907" s="19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23.25" customHeight="1" x14ac:dyDescent="0.2">
      <c r="A908" s="18"/>
      <c r="B908" s="18"/>
      <c r="C908" s="18"/>
      <c r="D908" s="18"/>
      <c r="E908" s="18"/>
      <c r="F908" s="18"/>
      <c r="G908" s="19"/>
      <c r="H908" s="19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23.25" customHeight="1" x14ac:dyDescent="0.2">
      <c r="A909" s="18"/>
      <c r="B909" s="18"/>
      <c r="C909" s="18"/>
      <c r="D909" s="18"/>
      <c r="E909" s="18"/>
      <c r="F909" s="18"/>
      <c r="G909" s="19"/>
      <c r="H909" s="19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23.25" customHeight="1" x14ac:dyDescent="0.2">
      <c r="A910" s="18"/>
      <c r="B910" s="18"/>
      <c r="C910" s="18"/>
      <c r="D910" s="18"/>
      <c r="E910" s="18"/>
      <c r="F910" s="18"/>
      <c r="G910" s="19"/>
      <c r="H910" s="19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23.25" customHeight="1" x14ac:dyDescent="0.2">
      <c r="A911" s="18"/>
      <c r="B911" s="18"/>
      <c r="C911" s="18"/>
      <c r="D911" s="18"/>
      <c r="E911" s="18"/>
      <c r="F911" s="18"/>
      <c r="G911" s="19"/>
      <c r="H911" s="19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23.25" customHeight="1" x14ac:dyDescent="0.2">
      <c r="A912" s="18"/>
      <c r="B912" s="18"/>
      <c r="C912" s="18"/>
      <c r="D912" s="18"/>
      <c r="E912" s="18"/>
      <c r="F912" s="18"/>
      <c r="G912" s="19"/>
      <c r="H912" s="19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23.25" customHeight="1" x14ac:dyDescent="0.2">
      <c r="A913" s="18"/>
      <c r="B913" s="18"/>
      <c r="C913" s="18"/>
      <c r="D913" s="18"/>
      <c r="E913" s="18"/>
      <c r="F913" s="18"/>
      <c r="G913" s="19"/>
      <c r="H913" s="19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23.25" customHeight="1" x14ac:dyDescent="0.2">
      <c r="A914" s="18"/>
      <c r="B914" s="18"/>
      <c r="C914" s="18"/>
      <c r="D914" s="18"/>
      <c r="E914" s="18"/>
      <c r="F914" s="18"/>
      <c r="G914" s="19"/>
      <c r="H914" s="19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23.25" customHeight="1" x14ac:dyDescent="0.2">
      <c r="A915" s="18"/>
      <c r="B915" s="18"/>
      <c r="C915" s="18"/>
      <c r="D915" s="18"/>
      <c r="E915" s="18"/>
      <c r="F915" s="18"/>
      <c r="G915" s="19"/>
      <c r="H915" s="19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23.25" customHeight="1" x14ac:dyDescent="0.2">
      <c r="A916" s="18"/>
      <c r="B916" s="18"/>
      <c r="C916" s="18"/>
      <c r="D916" s="18"/>
      <c r="E916" s="18"/>
      <c r="F916" s="18"/>
      <c r="G916" s="19"/>
      <c r="H916" s="19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23.25" customHeight="1" x14ac:dyDescent="0.2">
      <c r="A917" s="18"/>
      <c r="B917" s="18"/>
      <c r="C917" s="18"/>
      <c r="D917" s="18"/>
      <c r="E917" s="18"/>
      <c r="F917" s="18"/>
      <c r="G917" s="19"/>
      <c r="H917" s="19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23.25" customHeight="1" x14ac:dyDescent="0.2">
      <c r="A918" s="18"/>
      <c r="B918" s="18"/>
      <c r="C918" s="18"/>
      <c r="D918" s="18"/>
      <c r="E918" s="18"/>
      <c r="F918" s="18"/>
      <c r="G918" s="19"/>
      <c r="H918" s="19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23.25" customHeight="1" x14ac:dyDescent="0.2">
      <c r="A919" s="18"/>
      <c r="B919" s="18"/>
      <c r="C919" s="18"/>
      <c r="D919" s="18"/>
      <c r="E919" s="18"/>
      <c r="F919" s="18"/>
      <c r="G919" s="19"/>
      <c r="H919" s="19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23.25" customHeight="1" x14ac:dyDescent="0.2">
      <c r="A920" s="18"/>
      <c r="B920" s="18"/>
      <c r="C920" s="18"/>
      <c r="D920" s="18"/>
      <c r="E920" s="18"/>
      <c r="F920" s="18"/>
      <c r="G920" s="19"/>
      <c r="H920" s="19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23.25" customHeight="1" x14ac:dyDescent="0.2">
      <c r="A921" s="18"/>
      <c r="B921" s="18"/>
      <c r="C921" s="18"/>
      <c r="D921" s="18"/>
      <c r="E921" s="18"/>
      <c r="F921" s="18"/>
      <c r="G921" s="19"/>
      <c r="H921" s="19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23.25" customHeight="1" x14ac:dyDescent="0.2">
      <c r="A922" s="18"/>
      <c r="B922" s="18"/>
      <c r="C922" s="18"/>
      <c r="D922" s="18"/>
      <c r="E922" s="18"/>
      <c r="F922" s="18"/>
      <c r="G922" s="19"/>
      <c r="H922" s="19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23.25" customHeight="1" x14ac:dyDescent="0.2">
      <c r="A923" s="18"/>
      <c r="B923" s="18"/>
      <c r="C923" s="18"/>
      <c r="D923" s="18"/>
      <c r="E923" s="18"/>
      <c r="F923" s="18"/>
      <c r="G923" s="19"/>
      <c r="H923" s="19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23.25" customHeight="1" x14ac:dyDescent="0.2">
      <c r="A924" s="18"/>
      <c r="B924" s="18"/>
      <c r="C924" s="18"/>
      <c r="D924" s="18"/>
      <c r="E924" s="18"/>
      <c r="F924" s="18"/>
      <c r="G924" s="19"/>
      <c r="H924" s="19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23.25" customHeight="1" x14ac:dyDescent="0.2">
      <c r="A925" s="18"/>
      <c r="B925" s="18"/>
      <c r="C925" s="18"/>
      <c r="D925" s="18"/>
      <c r="E925" s="18"/>
      <c r="F925" s="18"/>
      <c r="G925" s="19"/>
      <c r="H925" s="19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23.25" customHeight="1" x14ac:dyDescent="0.2">
      <c r="A926" s="18"/>
      <c r="B926" s="18"/>
      <c r="C926" s="18"/>
      <c r="D926" s="18"/>
      <c r="E926" s="18"/>
      <c r="F926" s="18"/>
      <c r="G926" s="19"/>
      <c r="H926" s="19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23.25" customHeight="1" x14ac:dyDescent="0.2">
      <c r="A927" s="18"/>
      <c r="B927" s="18"/>
      <c r="C927" s="18"/>
      <c r="D927" s="18"/>
      <c r="E927" s="18"/>
      <c r="F927" s="18"/>
      <c r="G927" s="19"/>
      <c r="H927" s="19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23.25" customHeight="1" x14ac:dyDescent="0.2">
      <c r="A928" s="18"/>
      <c r="B928" s="18"/>
      <c r="C928" s="18"/>
      <c r="D928" s="18"/>
      <c r="E928" s="18"/>
      <c r="F928" s="18"/>
      <c r="G928" s="19"/>
      <c r="H928" s="19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23.25" customHeight="1" x14ac:dyDescent="0.2">
      <c r="A929" s="18"/>
      <c r="B929" s="18"/>
      <c r="C929" s="18"/>
      <c r="D929" s="18"/>
      <c r="E929" s="18"/>
      <c r="F929" s="18"/>
      <c r="G929" s="19"/>
      <c r="H929" s="19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23.25" customHeight="1" x14ac:dyDescent="0.2">
      <c r="A930" s="18"/>
      <c r="B930" s="18"/>
      <c r="C930" s="18"/>
      <c r="D930" s="18"/>
      <c r="E930" s="18"/>
      <c r="F930" s="18"/>
      <c r="G930" s="19"/>
      <c r="H930" s="19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23.25" customHeight="1" x14ac:dyDescent="0.2">
      <c r="A931" s="18"/>
      <c r="B931" s="18"/>
      <c r="C931" s="18"/>
      <c r="D931" s="18"/>
      <c r="E931" s="18"/>
      <c r="F931" s="18"/>
      <c r="G931" s="19"/>
      <c r="H931" s="19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23.25" customHeight="1" x14ac:dyDescent="0.2">
      <c r="A932" s="18"/>
      <c r="B932" s="18"/>
      <c r="C932" s="18"/>
      <c r="D932" s="18"/>
      <c r="E932" s="18"/>
      <c r="F932" s="18"/>
      <c r="G932" s="19"/>
      <c r="H932" s="19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23.25" customHeight="1" x14ac:dyDescent="0.2">
      <c r="A933" s="18"/>
      <c r="B933" s="18"/>
      <c r="C933" s="18"/>
      <c r="D933" s="18"/>
      <c r="E933" s="18"/>
      <c r="F933" s="18"/>
      <c r="G933" s="19"/>
      <c r="H933" s="19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23.25" customHeight="1" x14ac:dyDescent="0.2">
      <c r="A934" s="18"/>
      <c r="B934" s="18"/>
      <c r="C934" s="18"/>
      <c r="D934" s="18"/>
      <c r="E934" s="18"/>
      <c r="F934" s="18"/>
      <c r="G934" s="19"/>
      <c r="H934" s="19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23.25" customHeight="1" x14ac:dyDescent="0.2">
      <c r="A935" s="18"/>
      <c r="B935" s="18"/>
      <c r="C935" s="18"/>
      <c r="D935" s="18"/>
      <c r="E935" s="18"/>
      <c r="F935" s="18"/>
      <c r="G935" s="19"/>
      <c r="H935" s="19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23.25" customHeight="1" x14ac:dyDescent="0.2">
      <c r="A936" s="18"/>
      <c r="B936" s="18"/>
      <c r="C936" s="18"/>
      <c r="D936" s="18"/>
      <c r="E936" s="18"/>
      <c r="F936" s="18"/>
      <c r="G936" s="19"/>
      <c r="H936" s="19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23.25" customHeight="1" x14ac:dyDescent="0.2">
      <c r="A937" s="18"/>
      <c r="B937" s="18"/>
      <c r="C937" s="18"/>
      <c r="D937" s="18"/>
      <c r="E937" s="18"/>
      <c r="F937" s="18"/>
      <c r="G937" s="19"/>
      <c r="H937" s="19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23.25" customHeight="1" x14ac:dyDescent="0.2">
      <c r="A938" s="18"/>
      <c r="B938" s="18"/>
      <c r="C938" s="18"/>
      <c r="D938" s="18"/>
      <c r="E938" s="18"/>
      <c r="F938" s="18"/>
      <c r="G938" s="19"/>
      <c r="H938" s="19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23.25" customHeight="1" x14ac:dyDescent="0.2">
      <c r="A939" s="18"/>
      <c r="B939" s="18"/>
      <c r="C939" s="18"/>
      <c r="D939" s="18"/>
      <c r="E939" s="18"/>
      <c r="F939" s="18"/>
      <c r="G939" s="19"/>
      <c r="H939" s="19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23.25" customHeight="1" x14ac:dyDescent="0.2">
      <c r="A940" s="18"/>
      <c r="B940" s="18"/>
      <c r="C940" s="18"/>
      <c r="D940" s="18"/>
      <c r="E940" s="18"/>
      <c r="F940" s="18"/>
      <c r="G940" s="19"/>
      <c r="H940" s="19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23.25" customHeight="1" x14ac:dyDescent="0.2">
      <c r="A941" s="18"/>
      <c r="B941" s="18"/>
      <c r="C941" s="18"/>
      <c r="D941" s="18"/>
      <c r="E941" s="18"/>
      <c r="F941" s="18"/>
      <c r="G941" s="19"/>
      <c r="H941" s="19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23.25" customHeight="1" x14ac:dyDescent="0.2">
      <c r="A942" s="18"/>
      <c r="B942" s="18"/>
      <c r="C942" s="18"/>
      <c r="D942" s="18"/>
      <c r="E942" s="18"/>
      <c r="F942" s="18"/>
      <c r="G942" s="19"/>
      <c r="H942" s="19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23.25" customHeight="1" x14ac:dyDescent="0.2">
      <c r="A943" s="18"/>
      <c r="B943" s="18"/>
      <c r="C943" s="18"/>
      <c r="D943" s="18"/>
      <c r="E943" s="18"/>
      <c r="F943" s="18"/>
      <c r="G943" s="19"/>
      <c r="H943" s="19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23.25" customHeight="1" x14ac:dyDescent="0.2">
      <c r="A944" s="18"/>
      <c r="B944" s="18"/>
      <c r="C944" s="18"/>
      <c r="D944" s="18"/>
      <c r="E944" s="18"/>
      <c r="F944" s="18"/>
      <c r="G944" s="19"/>
      <c r="H944" s="19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23.25" customHeight="1" x14ac:dyDescent="0.2">
      <c r="A945" s="18"/>
      <c r="B945" s="18"/>
      <c r="C945" s="18"/>
      <c r="D945" s="18"/>
      <c r="E945" s="18"/>
      <c r="F945" s="18"/>
      <c r="G945" s="19"/>
      <c r="H945" s="19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23.25" customHeight="1" x14ac:dyDescent="0.2">
      <c r="A946" s="18"/>
      <c r="B946" s="18"/>
      <c r="C946" s="18"/>
      <c r="D946" s="18"/>
      <c r="E946" s="18"/>
      <c r="F946" s="18"/>
      <c r="G946" s="19"/>
      <c r="H946" s="19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23.25" customHeight="1" x14ac:dyDescent="0.2">
      <c r="A947" s="18"/>
      <c r="B947" s="18"/>
      <c r="C947" s="18"/>
      <c r="D947" s="18"/>
      <c r="E947" s="18"/>
      <c r="F947" s="18"/>
      <c r="G947" s="19"/>
      <c r="H947" s="19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23.25" customHeight="1" x14ac:dyDescent="0.2">
      <c r="A948" s="18"/>
      <c r="B948" s="18"/>
      <c r="C948" s="18"/>
      <c r="D948" s="18"/>
      <c r="E948" s="18"/>
      <c r="F948" s="18"/>
      <c r="G948" s="19"/>
      <c r="H948" s="19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23.25" customHeight="1" x14ac:dyDescent="0.2">
      <c r="A949" s="18"/>
      <c r="B949" s="18"/>
      <c r="C949" s="18"/>
      <c r="D949" s="18"/>
      <c r="E949" s="18"/>
      <c r="F949" s="18"/>
      <c r="G949" s="19"/>
      <c r="H949" s="19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23.25" customHeight="1" x14ac:dyDescent="0.2">
      <c r="A950" s="18"/>
      <c r="B950" s="18"/>
      <c r="C950" s="18"/>
      <c r="D950" s="18"/>
      <c r="E950" s="18"/>
      <c r="F950" s="18"/>
      <c r="G950" s="19"/>
      <c r="H950" s="19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23.25" customHeight="1" x14ac:dyDescent="0.2">
      <c r="A951" s="18"/>
      <c r="B951" s="18"/>
      <c r="C951" s="18"/>
      <c r="D951" s="18"/>
      <c r="E951" s="18"/>
      <c r="F951" s="18"/>
      <c r="G951" s="19"/>
      <c r="H951" s="19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23.25" customHeight="1" x14ac:dyDescent="0.2">
      <c r="A952" s="18"/>
      <c r="B952" s="18"/>
      <c r="C952" s="18"/>
      <c r="D952" s="18"/>
      <c r="E952" s="18"/>
      <c r="F952" s="18"/>
      <c r="G952" s="19"/>
      <c r="H952" s="19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23.25" customHeight="1" x14ac:dyDescent="0.2">
      <c r="A953" s="18"/>
      <c r="B953" s="18"/>
      <c r="C953" s="18"/>
      <c r="D953" s="18"/>
      <c r="E953" s="18"/>
      <c r="F953" s="18"/>
      <c r="G953" s="19"/>
      <c r="H953" s="19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23.25" customHeight="1" x14ac:dyDescent="0.2">
      <c r="A954" s="18"/>
      <c r="B954" s="18"/>
      <c r="C954" s="18"/>
      <c r="D954" s="18"/>
      <c r="E954" s="18"/>
      <c r="F954" s="18"/>
      <c r="G954" s="19"/>
      <c r="H954" s="19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23.25" customHeight="1" x14ac:dyDescent="0.2">
      <c r="A955" s="18"/>
      <c r="B955" s="18"/>
      <c r="C955" s="18"/>
      <c r="D955" s="18"/>
      <c r="E955" s="18"/>
      <c r="F955" s="18"/>
      <c r="G955" s="19"/>
      <c r="H955" s="19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23.25" customHeight="1" x14ac:dyDescent="0.2">
      <c r="A956" s="18"/>
      <c r="B956" s="18"/>
      <c r="C956" s="18"/>
      <c r="D956" s="18"/>
      <c r="E956" s="18"/>
      <c r="F956" s="18"/>
      <c r="G956" s="19"/>
      <c r="H956" s="19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23.25" customHeight="1" x14ac:dyDescent="0.2">
      <c r="A957" s="18"/>
      <c r="B957" s="18"/>
      <c r="C957" s="18"/>
      <c r="D957" s="18"/>
      <c r="E957" s="18"/>
      <c r="F957" s="18"/>
      <c r="G957" s="19"/>
      <c r="H957" s="19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23.25" customHeight="1" x14ac:dyDescent="0.2">
      <c r="A958" s="18"/>
      <c r="B958" s="18"/>
      <c r="C958" s="18"/>
      <c r="D958" s="18"/>
      <c r="E958" s="18"/>
      <c r="F958" s="18"/>
      <c r="G958" s="19"/>
      <c r="H958" s="19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23.25" customHeight="1" x14ac:dyDescent="0.2">
      <c r="A959" s="18"/>
      <c r="B959" s="18"/>
      <c r="C959" s="18"/>
      <c r="D959" s="18"/>
      <c r="E959" s="18"/>
      <c r="F959" s="18"/>
      <c r="G959" s="19"/>
      <c r="H959" s="19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23.25" customHeight="1" x14ac:dyDescent="0.2">
      <c r="A960" s="18"/>
      <c r="B960" s="18"/>
      <c r="C960" s="18"/>
      <c r="D960" s="18"/>
      <c r="E960" s="18"/>
      <c r="F960" s="18"/>
      <c r="G960" s="19"/>
      <c r="H960" s="19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23.25" customHeight="1" x14ac:dyDescent="0.2">
      <c r="A961" s="18"/>
      <c r="B961" s="18"/>
      <c r="C961" s="18"/>
      <c r="D961" s="18"/>
      <c r="E961" s="18"/>
      <c r="F961" s="18"/>
      <c r="G961" s="19"/>
      <c r="H961" s="19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23.25" customHeight="1" x14ac:dyDescent="0.2">
      <c r="A962" s="18"/>
      <c r="B962" s="18"/>
      <c r="C962" s="18"/>
      <c r="D962" s="18"/>
      <c r="E962" s="18"/>
      <c r="F962" s="18"/>
      <c r="G962" s="19"/>
      <c r="H962" s="19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23.25" customHeight="1" x14ac:dyDescent="0.2">
      <c r="A963" s="18"/>
      <c r="B963" s="18"/>
      <c r="C963" s="18"/>
      <c r="D963" s="18"/>
      <c r="E963" s="18"/>
      <c r="F963" s="18"/>
      <c r="G963" s="19"/>
      <c r="H963" s="19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23.25" customHeight="1" x14ac:dyDescent="0.2">
      <c r="A964" s="18"/>
      <c r="B964" s="18"/>
      <c r="C964" s="18"/>
      <c r="D964" s="18"/>
      <c r="E964" s="18"/>
      <c r="F964" s="18"/>
      <c r="G964" s="19"/>
      <c r="H964" s="19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23.25" customHeight="1" x14ac:dyDescent="0.2">
      <c r="A965" s="18"/>
      <c r="B965" s="18"/>
      <c r="C965" s="18"/>
      <c r="D965" s="18"/>
      <c r="E965" s="18"/>
      <c r="F965" s="18"/>
      <c r="G965" s="19"/>
      <c r="H965" s="19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23.25" customHeight="1" x14ac:dyDescent="0.2">
      <c r="A966" s="18"/>
      <c r="B966" s="18"/>
      <c r="C966" s="18"/>
      <c r="D966" s="18"/>
      <c r="E966" s="18"/>
      <c r="F966" s="18"/>
      <c r="G966" s="19"/>
      <c r="H966" s="19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23.25" customHeight="1" x14ac:dyDescent="0.2">
      <c r="A967" s="18"/>
      <c r="B967" s="18"/>
      <c r="C967" s="18"/>
      <c r="D967" s="18"/>
      <c r="E967" s="18"/>
      <c r="F967" s="18"/>
      <c r="G967" s="19"/>
      <c r="H967" s="19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23.25" customHeight="1" x14ac:dyDescent="0.2">
      <c r="A968" s="18"/>
      <c r="B968" s="18"/>
      <c r="C968" s="18"/>
      <c r="D968" s="18"/>
      <c r="E968" s="18"/>
      <c r="F968" s="18"/>
      <c r="G968" s="19"/>
      <c r="H968" s="19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23.25" customHeight="1" x14ac:dyDescent="0.2">
      <c r="A969" s="18"/>
      <c r="B969" s="18"/>
      <c r="C969" s="18"/>
      <c r="D969" s="18"/>
      <c r="E969" s="18"/>
      <c r="F969" s="18"/>
      <c r="G969" s="19"/>
      <c r="H969" s="19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23.25" customHeight="1" x14ac:dyDescent="0.2">
      <c r="A970" s="18"/>
      <c r="B970" s="18"/>
      <c r="C970" s="18"/>
      <c r="D970" s="18"/>
      <c r="E970" s="18"/>
      <c r="F970" s="18"/>
      <c r="G970" s="19"/>
      <c r="H970" s="19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23.25" customHeight="1" x14ac:dyDescent="0.2">
      <c r="A971" s="18"/>
      <c r="B971" s="18"/>
      <c r="C971" s="18"/>
      <c r="D971" s="18"/>
      <c r="E971" s="18"/>
      <c r="F971" s="18"/>
      <c r="G971" s="19"/>
      <c r="H971" s="19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23.25" customHeight="1" x14ac:dyDescent="0.2">
      <c r="A972" s="18"/>
      <c r="B972" s="18"/>
      <c r="C972" s="18"/>
      <c r="D972" s="18"/>
      <c r="E972" s="18"/>
      <c r="F972" s="18"/>
      <c r="G972" s="19"/>
      <c r="H972" s="19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23.25" customHeight="1" x14ac:dyDescent="0.2">
      <c r="A973" s="18"/>
      <c r="B973" s="18"/>
      <c r="C973" s="18"/>
      <c r="D973" s="18"/>
      <c r="E973" s="18"/>
      <c r="F973" s="18"/>
      <c r="G973" s="19"/>
      <c r="H973" s="19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23.25" customHeight="1" x14ac:dyDescent="0.2">
      <c r="A974" s="18"/>
      <c r="B974" s="18"/>
      <c r="C974" s="18"/>
      <c r="D974" s="18"/>
      <c r="E974" s="18"/>
      <c r="F974" s="18"/>
      <c r="G974" s="19"/>
      <c r="H974" s="19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23.25" customHeight="1" x14ac:dyDescent="0.2">
      <c r="A975" s="18"/>
      <c r="B975" s="18"/>
      <c r="C975" s="18"/>
      <c r="D975" s="18"/>
      <c r="E975" s="18"/>
      <c r="F975" s="18"/>
      <c r="G975" s="19"/>
      <c r="H975" s="19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23.25" customHeight="1" x14ac:dyDescent="0.2">
      <c r="A976" s="18"/>
      <c r="B976" s="18"/>
      <c r="C976" s="18"/>
      <c r="D976" s="18"/>
      <c r="E976" s="18"/>
      <c r="F976" s="18"/>
      <c r="G976" s="19"/>
      <c r="H976" s="19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23.25" customHeight="1" x14ac:dyDescent="0.2">
      <c r="A977" s="18"/>
      <c r="B977" s="18"/>
      <c r="C977" s="18"/>
      <c r="D977" s="18"/>
      <c r="E977" s="18"/>
      <c r="F977" s="18"/>
      <c r="G977" s="19"/>
      <c r="H977" s="19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23.25" customHeight="1" x14ac:dyDescent="0.2">
      <c r="A978" s="18"/>
      <c r="B978" s="18"/>
      <c r="C978" s="18"/>
      <c r="D978" s="18"/>
      <c r="E978" s="18"/>
      <c r="F978" s="18"/>
      <c r="G978" s="19"/>
      <c r="H978" s="19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23.25" customHeight="1" x14ac:dyDescent="0.2">
      <c r="A979" s="18"/>
      <c r="B979" s="18"/>
      <c r="C979" s="18"/>
      <c r="D979" s="18"/>
      <c r="E979" s="18"/>
      <c r="F979" s="18"/>
      <c r="G979" s="19"/>
      <c r="H979" s="19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23.25" customHeight="1" x14ac:dyDescent="0.2">
      <c r="A980" s="18"/>
      <c r="B980" s="18"/>
      <c r="C980" s="18"/>
      <c r="D980" s="18"/>
      <c r="E980" s="18"/>
      <c r="F980" s="18"/>
      <c r="G980" s="19"/>
      <c r="H980" s="19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23.25" customHeight="1" x14ac:dyDescent="0.2">
      <c r="A981" s="18"/>
      <c r="B981" s="18"/>
      <c r="C981" s="18"/>
      <c r="D981" s="18"/>
      <c r="E981" s="18"/>
      <c r="F981" s="18"/>
      <c r="G981" s="19"/>
      <c r="H981" s="19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23.25" customHeight="1" x14ac:dyDescent="0.2">
      <c r="A982" s="18"/>
      <c r="B982" s="18"/>
      <c r="C982" s="18"/>
      <c r="D982" s="18"/>
      <c r="E982" s="18"/>
      <c r="F982" s="18"/>
      <c r="G982" s="19"/>
      <c r="H982" s="19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23.25" customHeight="1" x14ac:dyDescent="0.2">
      <c r="A983" s="18"/>
      <c r="B983" s="18"/>
      <c r="C983" s="18"/>
      <c r="D983" s="18"/>
      <c r="E983" s="18"/>
      <c r="F983" s="18"/>
      <c r="G983" s="19"/>
      <c r="H983" s="19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23.25" customHeight="1" x14ac:dyDescent="0.2">
      <c r="A984" s="18"/>
      <c r="B984" s="18"/>
      <c r="C984" s="18"/>
      <c r="D984" s="18"/>
      <c r="E984" s="18"/>
      <c r="F984" s="18"/>
      <c r="G984" s="19"/>
      <c r="H984" s="19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23.25" customHeight="1" x14ac:dyDescent="0.2">
      <c r="A985" s="18"/>
      <c r="B985" s="18"/>
      <c r="C985" s="18"/>
      <c r="D985" s="18"/>
      <c r="E985" s="18"/>
      <c r="F985" s="18"/>
      <c r="G985" s="19"/>
      <c r="H985" s="19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23.25" customHeight="1" x14ac:dyDescent="0.2">
      <c r="A986" s="18"/>
      <c r="B986" s="18"/>
      <c r="C986" s="18"/>
      <c r="D986" s="18"/>
      <c r="E986" s="18"/>
      <c r="F986" s="18"/>
      <c r="G986" s="19"/>
      <c r="H986" s="19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23.25" customHeight="1" x14ac:dyDescent="0.2">
      <c r="A987" s="18"/>
      <c r="B987" s="18"/>
      <c r="C987" s="18"/>
      <c r="D987" s="18"/>
      <c r="E987" s="18"/>
      <c r="F987" s="18"/>
      <c r="G987" s="19"/>
      <c r="H987" s="19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23.25" customHeight="1" x14ac:dyDescent="0.2">
      <c r="A988" s="18"/>
      <c r="B988" s="18"/>
      <c r="C988" s="18"/>
      <c r="D988" s="18"/>
      <c r="E988" s="18"/>
      <c r="F988" s="18"/>
      <c r="G988" s="19"/>
      <c r="H988" s="19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23.25" customHeight="1" x14ac:dyDescent="0.2">
      <c r="A989" s="18"/>
      <c r="B989" s="18"/>
      <c r="C989" s="18"/>
      <c r="D989" s="18"/>
      <c r="E989" s="18"/>
      <c r="F989" s="18"/>
      <c r="G989" s="19"/>
      <c r="H989" s="19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23.25" customHeight="1" x14ac:dyDescent="0.2">
      <c r="A990" s="18"/>
      <c r="B990" s="18"/>
      <c r="C990" s="18"/>
      <c r="D990" s="18"/>
      <c r="E990" s="18"/>
      <c r="F990" s="18"/>
      <c r="G990" s="19"/>
      <c r="H990" s="19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23.25" customHeight="1" x14ac:dyDescent="0.2">
      <c r="A991" s="18"/>
      <c r="B991" s="18"/>
      <c r="C991" s="18"/>
      <c r="D991" s="18"/>
      <c r="E991" s="18"/>
      <c r="F991" s="18"/>
      <c r="G991" s="19"/>
      <c r="H991" s="19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23.25" customHeight="1" x14ac:dyDescent="0.2">
      <c r="A992" s="18"/>
      <c r="B992" s="18"/>
      <c r="C992" s="18"/>
      <c r="D992" s="18"/>
      <c r="E992" s="18"/>
      <c r="F992" s="18"/>
      <c r="G992" s="19"/>
      <c r="H992" s="19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23.25" customHeight="1" x14ac:dyDescent="0.2">
      <c r="A993" s="18"/>
      <c r="B993" s="18"/>
      <c r="C993" s="18"/>
      <c r="D993" s="18"/>
      <c r="E993" s="18"/>
      <c r="F993" s="18"/>
      <c r="G993" s="19"/>
      <c r="H993" s="19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23.25" customHeight="1" x14ac:dyDescent="0.2">
      <c r="A994" s="18"/>
      <c r="B994" s="18"/>
      <c r="C994" s="18"/>
      <c r="D994" s="18"/>
      <c r="E994" s="18"/>
      <c r="F994" s="18"/>
      <c r="G994" s="19"/>
      <c r="H994" s="19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23.25" customHeight="1" x14ac:dyDescent="0.2">
      <c r="A995" s="18"/>
      <c r="B995" s="18"/>
      <c r="C995" s="18"/>
      <c r="D995" s="18"/>
      <c r="E995" s="18"/>
      <c r="F995" s="18"/>
      <c r="G995" s="19"/>
      <c r="H995" s="19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23.25" customHeight="1" x14ac:dyDescent="0.2">
      <c r="A996" s="18"/>
      <c r="B996" s="18"/>
      <c r="C996" s="18"/>
      <c r="D996" s="18"/>
      <c r="E996" s="18"/>
      <c r="F996" s="18"/>
      <c r="G996" s="19"/>
      <c r="H996" s="19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23.25" customHeight="1" x14ac:dyDescent="0.2">
      <c r="A997" s="18"/>
      <c r="B997" s="18"/>
      <c r="C997" s="18"/>
      <c r="D997" s="18"/>
      <c r="E997" s="18"/>
      <c r="F997" s="18"/>
      <c r="G997" s="19"/>
      <c r="H997" s="19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23.25" customHeight="1" x14ac:dyDescent="0.2">
      <c r="A998" s="18"/>
      <c r="B998" s="18"/>
      <c r="C998" s="18"/>
      <c r="D998" s="18"/>
      <c r="E998" s="18"/>
      <c r="F998" s="18"/>
      <c r="G998" s="19"/>
      <c r="H998" s="19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23.25" customHeight="1" x14ac:dyDescent="0.2">
      <c r="A999" s="18"/>
      <c r="B999" s="18"/>
      <c r="C999" s="18"/>
      <c r="D999" s="18"/>
      <c r="E999" s="18"/>
      <c r="F999" s="18"/>
      <c r="G999" s="19"/>
      <c r="H999" s="19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23.25" customHeight="1" x14ac:dyDescent="0.2">
      <c r="A1000" s="18"/>
      <c r="B1000" s="18"/>
      <c r="C1000" s="18"/>
      <c r="D1000" s="18"/>
      <c r="E1000" s="18"/>
      <c r="F1000" s="18"/>
      <c r="G1000" s="19"/>
      <c r="H1000" s="19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mergeCells count="2">
    <mergeCell ref="E6:F6"/>
    <mergeCell ref="I6:J6"/>
  </mergeCells>
  <pageMargins left="0.78740157480314965" right="0.59055118110236227" top="0.59055118110236227" bottom="0.59055118110236227" header="0" footer="0"/>
  <pageSetup scale="90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3.7109375" customWidth="1"/>
    <col min="3" max="3" width="39.7109375" customWidth="1"/>
    <col min="4" max="4" width="7.7109375" customWidth="1"/>
    <col min="5" max="5" width="12.42578125" customWidth="1"/>
    <col min="6" max="7" width="12.7109375" customWidth="1"/>
    <col min="8" max="8" width="11.42578125" customWidth="1"/>
    <col min="9" max="26" width="10.5703125" customWidth="1"/>
  </cols>
  <sheetData>
    <row r="1" spans="1:26" ht="12.75" customHeight="1" x14ac:dyDescent="0.2">
      <c r="A1" s="4"/>
      <c r="B1" s="16" t="str">
        <f>+'22. IMPTO DIF'!B1</f>
        <v>INDUSTRIAS EL MEJOR ESTILO S.A.</v>
      </c>
      <c r="C1" s="16"/>
      <c r="D1" s="4"/>
      <c r="E1" s="251"/>
      <c r="F1" s="251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 customHeight="1" x14ac:dyDescent="0.2">
      <c r="A2" s="4"/>
      <c r="B2" s="16" t="str">
        <f>+'22. IMPTO DIF'!B2</f>
        <v>NIT 860.378.961 - 5</v>
      </c>
      <c r="C2" s="16"/>
      <c r="D2" s="4"/>
      <c r="E2" s="251"/>
      <c r="F2" s="25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 customHeight="1" x14ac:dyDescent="0.2">
      <c r="A3" s="4"/>
      <c r="B3" s="16" t="str">
        <f>+'22. IMPTO DIF'!B3</f>
        <v>DECLARACION DE RENTA AÑO GRAVABLE 2021</v>
      </c>
      <c r="C3" s="16"/>
      <c r="D3" s="4"/>
      <c r="E3" s="251"/>
      <c r="F3" s="17" t="s">
        <v>662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 customHeight="1" x14ac:dyDescent="0.2">
      <c r="A4" s="4"/>
      <c r="B4" s="16" t="s">
        <v>29</v>
      </c>
      <c r="C4" s="16"/>
      <c r="D4" s="4"/>
      <c r="E4" s="25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 customHeight="1" x14ac:dyDescent="0.2">
      <c r="A5" s="4"/>
      <c r="B5" s="4"/>
      <c r="C5" s="4"/>
      <c r="D5" s="4"/>
      <c r="E5" s="251"/>
      <c r="F5" s="25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 customHeight="1" x14ac:dyDescent="0.2">
      <c r="A6" s="4"/>
      <c r="B6" s="503"/>
      <c r="C6" s="505"/>
      <c r="D6" s="505"/>
      <c r="E6" s="563"/>
      <c r="F6" s="53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 customHeight="1" x14ac:dyDescent="0.2">
      <c r="A7" s="4"/>
      <c r="B7" s="535"/>
      <c r="C7" s="536"/>
      <c r="D7" s="536"/>
      <c r="E7" s="209" t="s">
        <v>105</v>
      </c>
      <c r="F7" s="537" t="s">
        <v>663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 customHeight="1" x14ac:dyDescent="0.2">
      <c r="A8" s="4"/>
      <c r="B8" s="564"/>
      <c r="C8" s="4"/>
      <c r="D8" s="4"/>
      <c r="E8" s="565"/>
      <c r="F8" s="566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 customHeight="1" x14ac:dyDescent="0.2">
      <c r="A9" s="20"/>
      <c r="B9" s="310" t="s">
        <v>664</v>
      </c>
      <c r="C9" s="20"/>
      <c r="D9" s="18"/>
      <c r="E9" s="214"/>
      <c r="F9" s="538">
        <f>+'1. PATRIM FISCAL'!G80</f>
        <v>1765528933.7176423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ht="12.75" customHeight="1" x14ac:dyDescent="0.2">
      <c r="A10" s="20"/>
      <c r="B10" s="310" t="s">
        <v>665</v>
      </c>
      <c r="C10" s="20"/>
      <c r="D10" s="18"/>
      <c r="E10" s="521"/>
      <c r="F10" s="567">
        <f>+'14. LABORALES - INTS'!E68</f>
        <v>825873000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ht="12.75" customHeight="1" x14ac:dyDescent="0.2">
      <c r="A11" s="4"/>
      <c r="B11" s="310" t="s">
        <v>285</v>
      </c>
      <c r="C11" s="20"/>
      <c r="D11" s="18"/>
      <c r="E11" s="212"/>
      <c r="F11" s="538">
        <f>+F9-F10</f>
        <v>939655933.71764231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 customHeight="1" x14ac:dyDescent="0.2">
      <c r="A12" s="4"/>
      <c r="B12" s="310"/>
      <c r="C12" s="20"/>
      <c r="D12" s="18"/>
      <c r="E12" s="212"/>
      <c r="F12" s="313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 customHeight="1" x14ac:dyDescent="0.2">
      <c r="A13" s="4"/>
      <c r="B13" s="308" t="s">
        <v>666</v>
      </c>
      <c r="C13" s="18"/>
      <c r="D13" s="18"/>
      <c r="E13" s="212"/>
      <c r="F13" s="313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 customHeight="1" x14ac:dyDescent="0.2">
      <c r="A14" s="4"/>
      <c r="B14" s="564"/>
      <c r="C14" s="18" t="s">
        <v>667</v>
      </c>
      <c r="D14" s="18"/>
      <c r="E14" s="212"/>
      <c r="F14" s="313">
        <f>-'8. PPyE'!J16</f>
        <v>-208937728.63999999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 customHeight="1" x14ac:dyDescent="0.2">
      <c r="A15" s="4"/>
      <c r="B15" s="564"/>
      <c r="C15" s="18" t="s">
        <v>668</v>
      </c>
      <c r="D15" s="18"/>
      <c r="E15" s="212"/>
      <c r="F15" s="313">
        <f>-'7. INVERSIONES'!J37</f>
        <v>-601360.29146400001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 customHeight="1" x14ac:dyDescent="0.2">
      <c r="A16" s="4"/>
      <c r="B16" s="564"/>
      <c r="C16" s="18" t="s">
        <v>669</v>
      </c>
      <c r="D16" s="18"/>
      <c r="E16" s="212"/>
      <c r="F16" s="314">
        <f>-'8. PPyE'!J26</f>
        <v>-4450188.63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 customHeight="1" x14ac:dyDescent="0.2">
      <c r="A17" s="4"/>
      <c r="B17" s="308"/>
      <c r="C17" s="18"/>
      <c r="D17" s="18"/>
      <c r="E17" s="212"/>
      <c r="F17" s="313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 customHeight="1" x14ac:dyDescent="0.2">
      <c r="A18" s="4"/>
      <c r="B18" s="310" t="s">
        <v>670</v>
      </c>
      <c r="C18" s="20"/>
      <c r="D18" s="18"/>
      <c r="E18" s="212"/>
      <c r="F18" s="567">
        <f>SUM(F11:F17)</f>
        <v>725666656.15617836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 customHeight="1" x14ac:dyDescent="0.2">
      <c r="A19" s="4"/>
      <c r="B19" s="308"/>
      <c r="C19" s="18"/>
      <c r="D19" s="18"/>
      <c r="E19" s="212"/>
      <c r="F19" s="313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 customHeight="1" x14ac:dyDescent="0.2">
      <c r="A20" s="4"/>
      <c r="B20" s="310" t="s">
        <v>671</v>
      </c>
      <c r="C20" s="20"/>
      <c r="D20" s="18"/>
      <c r="E20" s="212"/>
      <c r="F20" s="313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 customHeight="1" x14ac:dyDescent="0.2">
      <c r="A21" s="4"/>
      <c r="B21" s="308"/>
      <c r="C21" s="18"/>
      <c r="D21" s="18"/>
      <c r="E21" s="212"/>
      <c r="F21" s="313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 customHeight="1" x14ac:dyDescent="0.2">
      <c r="A22" s="4"/>
      <c r="B22" s="308" t="s">
        <v>208</v>
      </c>
      <c r="C22" s="18"/>
      <c r="D22" s="18"/>
      <c r="E22" s="212">
        <f>+'2. RENTA FISCAL'!I132</f>
        <v>574518000</v>
      </c>
      <c r="F22" s="313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 customHeight="1" x14ac:dyDescent="0.2">
      <c r="A23" s="4"/>
      <c r="B23" s="308" t="s">
        <v>672</v>
      </c>
      <c r="C23" s="18"/>
      <c r="D23" s="18"/>
      <c r="E23" s="212">
        <f>+'2. RENTA FISCAL'!I146</f>
        <v>61774000</v>
      </c>
      <c r="F23" s="313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 customHeight="1" x14ac:dyDescent="0.2">
      <c r="A24" s="1"/>
      <c r="B24" s="308" t="s">
        <v>673</v>
      </c>
      <c r="C24" s="18"/>
      <c r="D24" s="18"/>
      <c r="E24" s="212">
        <v>0</v>
      </c>
      <c r="F24" s="313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308" t="s">
        <v>674</v>
      </c>
      <c r="C25" s="18"/>
      <c r="D25" s="18"/>
      <c r="E25" s="212">
        <f>+'2. RENTA FISCAL'!I46</f>
        <v>87175000</v>
      </c>
      <c r="F25" s="31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308" t="s">
        <v>675</v>
      </c>
      <c r="C26" s="18"/>
      <c r="D26" s="18"/>
      <c r="E26" s="212">
        <f>+'2. RENTA FISCAL'!I144</f>
        <v>0</v>
      </c>
      <c r="F26" s="313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308" t="s">
        <v>676</v>
      </c>
      <c r="C27" s="18"/>
      <c r="D27" s="18"/>
      <c r="E27" s="212">
        <f>-'2. RENTA FISCAL'!B107</f>
        <v>-175100000</v>
      </c>
      <c r="F27" s="313">
        <f>SUM(E22:E27)</f>
        <v>548367000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308" t="s">
        <v>677</v>
      </c>
      <c r="C28" s="18"/>
      <c r="D28" s="18"/>
      <c r="E28" s="218"/>
      <c r="F28" s="314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308"/>
      <c r="C29" s="18"/>
      <c r="D29" s="18"/>
      <c r="E29" s="212"/>
      <c r="F29" s="31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310" t="s">
        <v>678</v>
      </c>
      <c r="C30" s="20"/>
      <c r="D30" s="18"/>
      <c r="E30" s="212"/>
      <c r="F30" s="313">
        <f>+F18-F27</f>
        <v>177299656.15617836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308"/>
      <c r="C31" s="18"/>
      <c r="D31" s="18"/>
      <c r="E31" s="212"/>
      <c r="F31" s="31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308" t="s">
        <v>666</v>
      </c>
      <c r="C32" s="18"/>
      <c r="D32" s="18"/>
      <c r="E32" s="212"/>
      <c r="F32" s="313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13"/>
      <c r="C33" s="18" t="s">
        <v>679</v>
      </c>
      <c r="D33" s="18"/>
      <c r="E33" s="212"/>
      <c r="F33" s="313">
        <f>-'14. LABORALES - INTS'!E23</f>
        <v>-35221000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13"/>
      <c r="C34" s="18" t="s">
        <v>680</v>
      </c>
      <c r="D34" s="18"/>
      <c r="E34" s="212"/>
      <c r="F34" s="313">
        <f>'20. PÉRDIDAS - ANTICIPO'!H28</f>
        <v>-154651987.0588235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13"/>
      <c r="C35" s="18" t="s">
        <v>681</v>
      </c>
      <c r="D35" s="18"/>
      <c r="E35" s="212"/>
      <c r="F35" s="314">
        <f>+'20. PÉRDIDAS - ANTICIPO'!H35</f>
        <v>0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308"/>
      <c r="C36" s="18"/>
      <c r="D36" s="18"/>
      <c r="E36" s="212"/>
      <c r="F36" s="31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310" t="s">
        <v>682</v>
      </c>
      <c r="C37" s="20"/>
      <c r="D37" s="18"/>
      <c r="E37" s="212"/>
      <c r="F37" s="316">
        <f>SUM(F30:F36)</f>
        <v>-12573330.902645141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308"/>
      <c r="C38" s="18"/>
      <c r="D38" s="18"/>
      <c r="E38" s="212"/>
      <c r="F38" s="313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310" t="s">
        <v>683</v>
      </c>
      <c r="C39" s="20"/>
      <c r="D39" s="20"/>
      <c r="E39" s="212"/>
      <c r="F39" s="316">
        <f>IF(F37&gt;0,F37,0)</f>
        <v>0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317"/>
      <c r="C40" s="318"/>
      <c r="D40" s="539"/>
      <c r="E40" s="321"/>
      <c r="F40" s="32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18"/>
      <c r="C41" s="18"/>
      <c r="D41" s="20"/>
      <c r="E41" s="44"/>
      <c r="F41" s="44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18"/>
      <c r="C42" s="18"/>
      <c r="D42" s="20"/>
      <c r="E42" s="44"/>
      <c r="F42" s="4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20"/>
      <c r="C43" s="20"/>
      <c r="D43" s="20"/>
      <c r="E43" s="44"/>
      <c r="F43" s="44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16" t="str">
        <f t="shared" ref="B44:B46" si="0">+B1</f>
        <v>INDUSTRIAS EL MEJOR ESTILO S.A.</v>
      </c>
      <c r="C44" s="18"/>
      <c r="D44" s="18"/>
      <c r="E44" s="44"/>
      <c r="F44" s="44"/>
      <c r="G44" s="4"/>
      <c r="H44" s="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16" t="str">
        <f t="shared" si="0"/>
        <v>NIT 860.378.961 - 5</v>
      </c>
      <c r="C45" s="18"/>
      <c r="D45" s="18"/>
      <c r="E45" s="44"/>
      <c r="F45" s="44"/>
      <c r="G45" s="4"/>
      <c r="H45" s="4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16" t="str">
        <f t="shared" si="0"/>
        <v>DECLARACION DE RENTA AÑO GRAVABLE 2021</v>
      </c>
      <c r="C46" s="18"/>
      <c r="D46" s="18"/>
      <c r="E46" s="44"/>
      <c r="F46" s="17" t="s">
        <v>684</v>
      </c>
      <c r="G46" s="4"/>
      <c r="H46" s="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16" t="s">
        <v>30</v>
      </c>
      <c r="C47" s="18"/>
      <c r="D47" s="18"/>
      <c r="E47" s="44"/>
      <c r="F47" s="18"/>
      <c r="G47" s="4"/>
      <c r="H47" s="4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18"/>
      <c r="C48" s="18"/>
      <c r="D48" s="18"/>
      <c r="E48" s="4"/>
      <c r="F48" s="4"/>
      <c r="G48" s="4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503"/>
      <c r="C49" s="505"/>
      <c r="D49" s="505"/>
      <c r="E49" s="505"/>
      <c r="F49" s="563"/>
      <c r="G49" s="534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535"/>
      <c r="C50" s="536"/>
      <c r="D50" s="536"/>
      <c r="E50" s="536"/>
      <c r="F50" s="209" t="s">
        <v>105</v>
      </c>
      <c r="G50" s="537" t="s">
        <v>663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308"/>
      <c r="C51" s="18"/>
      <c r="D51" s="18"/>
      <c r="E51" s="4"/>
      <c r="F51" s="212"/>
      <c r="G51" s="313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308" t="s">
        <v>685</v>
      </c>
      <c r="C52" s="20"/>
      <c r="D52" s="20"/>
      <c r="E52" s="20"/>
      <c r="F52" s="212"/>
      <c r="G52" s="313">
        <f>+'2. RENTA FISCAL'!I132</f>
        <v>574518000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308" t="s">
        <v>686</v>
      </c>
      <c r="C53" s="20"/>
      <c r="D53" s="20"/>
      <c r="E53" s="20"/>
      <c r="F53" s="212"/>
      <c r="G53" s="313">
        <f>+'2. RENTA FISCAL'!I146</f>
        <v>61774000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308"/>
      <c r="C54" s="20"/>
      <c r="D54" s="20"/>
      <c r="E54" s="20"/>
      <c r="F54" s="212"/>
      <c r="G54" s="313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308" t="s">
        <v>687</v>
      </c>
      <c r="C55" s="20"/>
      <c r="D55" s="20"/>
      <c r="E55" s="20"/>
      <c r="F55" s="212"/>
      <c r="G55" s="31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308"/>
      <c r="C56" s="18" t="s">
        <v>688</v>
      </c>
      <c r="D56" s="18"/>
      <c r="E56" s="4"/>
      <c r="F56" s="212">
        <f>+'3. VR A PAGAR'!E14</f>
        <v>178101000</v>
      </c>
      <c r="G56" s="313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308"/>
      <c r="C57" s="18" t="s">
        <v>689</v>
      </c>
      <c r="D57" s="20"/>
      <c r="E57" s="4"/>
      <c r="F57" s="212">
        <f>+'3. VR A PAGAR'!E25</f>
        <v>6177000</v>
      </c>
      <c r="G57" s="313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308"/>
      <c r="C58" s="18" t="s">
        <v>690</v>
      </c>
      <c r="D58" s="20"/>
      <c r="E58" s="4"/>
      <c r="F58" s="212"/>
      <c r="G58" s="313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308"/>
      <c r="C59" s="18" t="s">
        <v>691</v>
      </c>
      <c r="D59" s="20"/>
      <c r="E59" s="4"/>
      <c r="F59" s="218">
        <v>0</v>
      </c>
      <c r="G59" s="313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308"/>
      <c r="C60" s="18"/>
      <c r="D60" s="20"/>
      <c r="E60" s="4"/>
      <c r="F60" s="212">
        <f>SUM(F56:F59)</f>
        <v>184278000</v>
      </c>
      <c r="G60" s="314">
        <f>-F60</f>
        <v>-184278000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308"/>
      <c r="C61" s="4"/>
      <c r="D61" s="20"/>
      <c r="E61" s="4"/>
      <c r="F61" s="212"/>
      <c r="G61" s="31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308" t="s">
        <v>692</v>
      </c>
      <c r="C62" s="4"/>
      <c r="D62" s="20"/>
      <c r="E62" s="4"/>
      <c r="F62" s="212"/>
      <c r="G62" s="313">
        <f>SUM(G52:G61)</f>
        <v>452014000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308" t="s">
        <v>693</v>
      </c>
      <c r="C63" s="18"/>
      <c r="D63" s="20"/>
      <c r="E63" s="4"/>
      <c r="F63" s="212"/>
      <c r="G63" s="313">
        <f>-'2. RENTA FISCAL'!G44</f>
        <v>87175000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308" t="s">
        <v>694</v>
      </c>
      <c r="C64" s="18"/>
      <c r="D64" s="20"/>
      <c r="E64" s="4"/>
      <c r="F64" s="212"/>
      <c r="G64" s="314">
        <v>0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308"/>
      <c r="C65" s="4"/>
      <c r="D65" s="20"/>
      <c r="E65" s="4"/>
      <c r="F65" s="212"/>
      <c r="G65" s="31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310" t="s">
        <v>695</v>
      </c>
      <c r="C66" s="4"/>
      <c r="D66" s="20"/>
      <c r="E66" s="522"/>
      <c r="F66" s="521"/>
      <c r="G66" s="316">
        <f>SUM(G62:G65)</f>
        <v>539189000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310"/>
      <c r="C67" s="4"/>
      <c r="D67" s="20"/>
      <c r="E67" s="522"/>
      <c r="F67" s="521"/>
      <c r="G67" s="538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310" t="s">
        <v>696</v>
      </c>
      <c r="C68" s="4"/>
      <c r="D68" s="20"/>
      <c r="E68" s="522"/>
      <c r="F68" s="521"/>
      <c r="G68" s="567">
        <f>+'2. RENTA FISCAL'!B118</f>
        <v>521631237.64929962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310"/>
      <c r="C69" s="4"/>
      <c r="D69" s="20"/>
      <c r="E69" s="522"/>
      <c r="F69" s="521"/>
      <c r="G69" s="538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310" t="s">
        <v>697</v>
      </c>
      <c r="C70" s="4"/>
      <c r="D70" s="20"/>
      <c r="E70" s="522"/>
      <c r="F70" s="521"/>
      <c r="G70" s="567">
        <f>IF(G68&gt;G66,G68-G66,0)</f>
        <v>0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310"/>
      <c r="C71" s="4"/>
      <c r="D71" s="20"/>
      <c r="E71" s="522"/>
      <c r="F71" s="521"/>
      <c r="G71" s="538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310" t="s">
        <v>698</v>
      </c>
      <c r="C72" s="4"/>
      <c r="D72" s="20"/>
      <c r="E72" s="522"/>
      <c r="F72" s="521"/>
      <c r="G72" s="316">
        <f>IF(G70=0,G66-G68,0)</f>
        <v>17557762.350700378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317"/>
      <c r="C73" s="318"/>
      <c r="D73" s="539"/>
      <c r="E73" s="539"/>
      <c r="F73" s="321"/>
      <c r="G73" s="32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20"/>
      <c r="C74" s="20"/>
      <c r="D74" s="20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20"/>
      <c r="C75" s="20"/>
      <c r="D75" s="20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20"/>
      <c r="C76" s="20"/>
      <c r="D76" s="20"/>
      <c r="E76" s="81"/>
      <c r="F76" s="8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20"/>
      <c r="C77" s="20"/>
      <c r="D77" s="20"/>
      <c r="E77" s="81"/>
      <c r="F77" s="8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20"/>
      <c r="C78" s="20"/>
      <c r="D78" s="20"/>
      <c r="E78" s="81"/>
      <c r="F78" s="8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20"/>
      <c r="C79" s="20"/>
      <c r="D79" s="20"/>
      <c r="E79" s="81"/>
      <c r="F79" s="8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20"/>
      <c r="C80" s="20"/>
      <c r="D80" s="20"/>
      <c r="E80" s="81"/>
      <c r="F80" s="8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20"/>
      <c r="C81" s="20"/>
      <c r="D81" s="20"/>
      <c r="E81" s="81"/>
      <c r="F81" s="8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20"/>
      <c r="C82" s="20"/>
      <c r="D82" s="20"/>
      <c r="E82" s="81"/>
      <c r="F82" s="8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20"/>
      <c r="C83" s="20"/>
      <c r="D83" s="20"/>
      <c r="E83" s="81"/>
      <c r="F83" s="8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20"/>
      <c r="C84" s="20"/>
      <c r="D84" s="20"/>
      <c r="E84" s="81"/>
      <c r="F84" s="8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20"/>
      <c r="C85" s="20"/>
      <c r="D85" s="20"/>
      <c r="E85" s="81"/>
      <c r="F85" s="8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20"/>
      <c r="C86" s="20"/>
      <c r="D86" s="20"/>
      <c r="E86" s="81"/>
      <c r="F86" s="8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20"/>
      <c r="C87" s="20"/>
      <c r="D87" s="20"/>
      <c r="E87" s="81"/>
      <c r="F87" s="8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20"/>
      <c r="C88" s="20"/>
      <c r="D88" s="20"/>
      <c r="E88" s="81"/>
      <c r="F88" s="8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20"/>
      <c r="C89" s="20"/>
      <c r="D89" s="20"/>
      <c r="E89" s="81"/>
      <c r="F89" s="8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20"/>
      <c r="C90" s="20"/>
      <c r="D90" s="20"/>
      <c r="E90" s="81"/>
      <c r="F90" s="8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20"/>
      <c r="C91" s="20"/>
      <c r="D91" s="20"/>
      <c r="E91" s="81"/>
      <c r="F91" s="8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20"/>
      <c r="C92" s="20"/>
      <c r="D92" s="20"/>
      <c r="E92" s="81"/>
      <c r="F92" s="8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20"/>
      <c r="C93" s="20"/>
      <c r="D93" s="20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20"/>
      <c r="C94" s="20"/>
      <c r="D94" s="20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20"/>
      <c r="C95" s="20"/>
      <c r="D95" s="20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20"/>
      <c r="C96" s="20"/>
      <c r="D96" s="20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20"/>
      <c r="C97" s="20"/>
      <c r="D97" s="20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20"/>
      <c r="C98" s="20"/>
      <c r="D98" s="20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20"/>
      <c r="C99" s="20"/>
      <c r="D99" s="20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20"/>
      <c r="C100" s="20"/>
      <c r="D100" s="20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20"/>
      <c r="C101" s="20"/>
      <c r="D101" s="20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20"/>
      <c r="C102" s="20"/>
      <c r="D102" s="20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20"/>
      <c r="C103" s="20"/>
      <c r="D103" s="20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20"/>
      <c r="C104" s="20"/>
      <c r="D104" s="20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20"/>
      <c r="C105" s="20"/>
      <c r="D105" s="20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20"/>
      <c r="C106" s="20"/>
      <c r="D106" s="20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20"/>
      <c r="C107" s="20"/>
      <c r="D107" s="20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20"/>
      <c r="C108" s="20"/>
      <c r="D108" s="20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20"/>
      <c r="C109" s="20"/>
      <c r="D109" s="20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20"/>
      <c r="C110" s="20"/>
      <c r="D110" s="20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20"/>
      <c r="C111" s="20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20"/>
      <c r="C112" s="20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20"/>
      <c r="C113" s="20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20"/>
      <c r="C114" s="20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20"/>
      <c r="C115" s="20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20"/>
      <c r="C116" s="20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20"/>
      <c r="C117" s="20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20"/>
      <c r="C118" s="20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20"/>
      <c r="C119" s="20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20"/>
      <c r="C120" s="20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20"/>
      <c r="C121" s="20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20"/>
      <c r="C122" s="20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20"/>
      <c r="C123" s="20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20"/>
      <c r="C124" s="20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20"/>
      <c r="C125" s="20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20"/>
      <c r="C126" s="20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20"/>
      <c r="C127" s="20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20"/>
      <c r="C128" s="20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20"/>
      <c r="C129" s="20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20"/>
      <c r="C130" s="20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20"/>
      <c r="C131" s="20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20"/>
      <c r="C132" s="20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20"/>
      <c r="C133" s="20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20"/>
      <c r="C134" s="20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20"/>
      <c r="C135" s="20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20"/>
      <c r="C136" s="20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20"/>
      <c r="C137" s="20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20"/>
      <c r="C138" s="20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20"/>
      <c r="C139" s="20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20"/>
      <c r="C140" s="20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20"/>
      <c r="C141" s="20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20"/>
      <c r="C142" s="20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20"/>
      <c r="C143" s="20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20"/>
      <c r="C144" s="20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20"/>
      <c r="C145" s="20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20"/>
      <c r="C146" s="20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20"/>
      <c r="C147" s="20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20"/>
      <c r="C148" s="20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20"/>
      <c r="C149" s="20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20"/>
      <c r="C150" s="20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20"/>
      <c r="C151" s="20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20"/>
      <c r="C152" s="20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20"/>
      <c r="C153" s="20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20"/>
      <c r="C154" s="20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20"/>
      <c r="C155" s="20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20"/>
      <c r="C156" s="20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20"/>
      <c r="C157" s="20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20"/>
      <c r="C158" s="20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20"/>
      <c r="C159" s="20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20"/>
      <c r="C160" s="20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20"/>
      <c r="C161" s="20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20"/>
      <c r="C162" s="20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20"/>
      <c r="C163" s="20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20"/>
      <c r="C164" s="20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20"/>
      <c r="C165" s="20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20"/>
      <c r="C166" s="20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20"/>
      <c r="C167" s="20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20"/>
      <c r="C168" s="20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20"/>
      <c r="C169" s="20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20"/>
      <c r="C170" s="20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20"/>
      <c r="C171" s="20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20"/>
      <c r="C172" s="20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20"/>
      <c r="C173" s="20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20"/>
      <c r="C174" s="20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20"/>
      <c r="C175" s="20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20"/>
      <c r="C176" s="20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20"/>
      <c r="C177" s="20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20"/>
      <c r="C178" s="20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20"/>
      <c r="C179" s="20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20"/>
      <c r="C180" s="20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20"/>
      <c r="C181" s="20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20"/>
      <c r="C182" s="20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20"/>
      <c r="C183" s="20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20"/>
      <c r="C184" s="20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20"/>
      <c r="C185" s="20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20"/>
      <c r="C186" s="20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20"/>
      <c r="C187" s="20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20"/>
      <c r="C188" s="20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20"/>
      <c r="C189" s="20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20"/>
      <c r="C190" s="20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20"/>
      <c r="C191" s="20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20"/>
      <c r="C192" s="20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20"/>
      <c r="C193" s="20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20"/>
      <c r="C194" s="20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20"/>
      <c r="C195" s="20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20"/>
      <c r="C196" s="20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20"/>
      <c r="C197" s="20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20"/>
      <c r="C198" s="20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20"/>
      <c r="C199" s="20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20"/>
      <c r="C200" s="20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20"/>
      <c r="C201" s="20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20"/>
      <c r="C202" s="20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20"/>
      <c r="C203" s="20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20"/>
      <c r="C204" s="20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20"/>
      <c r="C205" s="20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20"/>
      <c r="C206" s="20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20"/>
      <c r="C207" s="20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20"/>
      <c r="C208" s="20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20"/>
      <c r="C209" s="20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20"/>
      <c r="C210" s="20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20"/>
      <c r="C211" s="20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20"/>
      <c r="C212" s="20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20"/>
      <c r="C213" s="20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20"/>
      <c r="C214" s="20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20"/>
      <c r="C215" s="20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20"/>
      <c r="C216" s="20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20"/>
      <c r="C217" s="20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20"/>
      <c r="C218" s="20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20"/>
      <c r="C219" s="20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20"/>
      <c r="C220" s="20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20"/>
      <c r="C221" s="20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20"/>
      <c r="C222" s="20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20"/>
      <c r="C223" s="20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20"/>
      <c r="C224" s="20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20"/>
      <c r="C225" s="20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20"/>
      <c r="C226" s="20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20"/>
      <c r="C227" s="20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20"/>
      <c r="C228" s="20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20"/>
      <c r="C229" s="20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20"/>
      <c r="C230" s="20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20"/>
      <c r="C231" s="20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20"/>
      <c r="C232" s="20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20"/>
      <c r="C233" s="20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20"/>
      <c r="C234" s="20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20"/>
      <c r="C235" s="20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20"/>
      <c r="C236" s="20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20"/>
      <c r="C237" s="20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20"/>
      <c r="C238" s="20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20"/>
      <c r="C239" s="20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20"/>
      <c r="C240" s="20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20"/>
      <c r="C241" s="20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20"/>
      <c r="C242" s="20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20"/>
      <c r="C243" s="20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20"/>
      <c r="C244" s="20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20"/>
      <c r="C245" s="20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20"/>
      <c r="C246" s="20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20"/>
      <c r="C247" s="20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20"/>
      <c r="C248" s="20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20"/>
      <c r="C249" s="20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20"/>
      <c r="C250" s="20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20"/>
      <c r="C251" s="20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20"/>
      <c r="C252" s="20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20"/>
      <c r="C253" s="20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20"/>
      <c r="C254" s="20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20"/>
      <c r="C255" s="20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20"/>
      <c r="C256" s="20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20"/>
      <c r="C257" s="20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20"/>
      <c r="C258" s="20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20"/>
      <c r="C259" s="20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20"/>
      <c r="C260" s="20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20"/>
      <c r="C261" s="20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20"/>
      <c r="C262" s="20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20"/>
      <c r="C263" s="20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20"/>
      <c r="C264" s="20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20"/>
      <c r="C265" s="20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20"/>
      <c r="C266" s="20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20"/>
      <c r="C267" s="20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20"/>
      <c r="C268" s="20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20"/>
      <c r="C269" s="20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20"/>
      <c r="C270" s="20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20"/>
      <c r="C271" s="20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20"/>
      <c r="C272" s="20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 horizontalCentered="1" verticalCentered="1"/>
  <pageMargins left="0.59055118110236227" right="0.59055118110236227" top="0.59055118110236227" bottom="0.59055118110236227" header="0" footer="0"/>
  <pageSetup orientation="portrait"/>
  <headerFooter>
    <oddHeader>&amp;C</oddHeader>
    <oddFooter>&amp;C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17</vt:i4>
      </vt:variant>
    </vt:vector>
  </HeadingPairs>
  <TitlesOfParts>
    <vt:vector size="17" baseType="lpstr">
      <vt:lpstr>ANEXOS</vt:lpstr>
      <vt:lpstr>1. PATRIM FISCAL</vt:lpstr>
      <vt:lpstr>2. RENTA FISCAL</vt:lpstr>
      <vt:lpstr>3. VR A PAGAR</vt:lpstr>
      <vt:lpstr>4. EFECTIVO</vt:lpstr>
      <vt:lpstr>5. CxC</vt:lpstr>
      <vt:lpstr>7. INVERSIONES</vt:lpstr>
      <vt:lpstr>8. PPyE</vt:lpstr>
      <vt:lpstr>9. DEPRECIACIÓN</vt:lpstr>
      <vt:lpstr>10. VTA ACT FIJOS</vt:lpstr>
      <vt:lpstr>11. INGRESOS</vt:lpstr>
      <vt:lpstr>14. LABORALES - INTS</vt:lpstr>
      <vt:lpstr>16. IMPTOS - EFECTIVO</vt:lpstr>
      <vt:lpstr>18. EXT - 1%</vt:lpstr>
      <vt:lpstr>20. PÉRDIDAS - ANTICIPO</vt:lpstr>
      <vt:lpstr>22. IMPTO DIF</vt:lpstr>
      <vt:lpstr>23. COMPAR - DIVID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Carmenza Rodríguez</dc:creator>
  <cp:lastModifiedBy>ACCOUNTER03</cp:lastModifiedBy>
  <dcterms:created xsi:type="dcterms:W3CDTF">2022-03-31T22:19:43Z</dcterms:created>
  <dcterms:modified xsi:type="dcterms:W3CDTF">2022-03-31T22:28:43Z</dcterms:modified>
</cp:coreProperties>
</file>