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OUNTER03\Desktop\EVENTOS\"/>
    </mc:Choice>
  </mc:AlternateContent>
  <xr:revisionPtr revIDLastSave="0" documentId="8_{98AF5244-97A9-4B2D-8741-5986B1656C90}" xr6:coauthVersionLast="47" xr6:coauthVersionMax="47" xr10:uidLastSave="{00000000-0000-0000-0000-000000000000}"/>
  <bookViews>
    <workbookView xWindow="1170" yWindow="810" windowWidth="14430" windowHeight="15390" xr2:uid="{9AB13C65-D43D-D740-AEE0-97BC9BAB2B6F}"/>
  </bookViews>
  <sheets>
    <sheet name="Ejemplo 1 (3)" sheetId="3" r:id="rId1"/>
    <sheet name="Ejemplo 1 (2)" sheetId="2" r:id="rId2"/>
    <sheet name="Ejemplo 1" sheetId="1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67" i="3" l="1"/>
  <c r="C68" i="3" s="1"/>
  <c r="E55" i="3"/>
  <c r="B20" i="3"/>
  <c r="B18" i="3"/>
  <c r="B29" i="3"/>
  <c r="B17" i="3"/>
  <c r="B14" i="3"/>
  <c r="B20" i="2"/>
  <c r="B18" i="2"/>
  <c r="B17" i="2"/>
  <c r="B14" i="2"/>
  <c r="B29" i="2" s="1"/>
  <c r="B20" i="1"/>
  <c r="B18" i="1"/>
  <c r="B17" i="1"/>
  <c r="B14" i="1"/>
  <c r="B27" i="1" s="1"/>
  <c r="B29" i="1" s="1"/>
  <c r="C61" i="3" l="1"/>
  <c r="C62" i="3" s="1"/>
  <c r="D61" i="3"/>
  <c r="D62" i="3" s="1"/>
  <c r="D63" i="3" s="1"/>
  <c r="B22" i="3"/>
  <c r="B35" i="3" s="1"/>
  <c r="B22" i="2"/>
  <c r="B22" i="1"/>
  <c r="B37" i="3" l="1"/>
  <c r="B40" i="3"/>
  <c r="C44" i="3" s="1"/>
  <c r="B38" i="3"/>
  <c r="B38" i="2"/>
  <c r="B35" i="2"/>
  <c r="B37" i="2" s="1"/>
  <c r="B40" i="2" s="1"/>
  <c r="B38" i="1"/>
  <c r="B40" i="1" s="1"/>
  <c r="B41" i="1" s="1"/>
  <c r="B42" i="1" s="1"/>
  <c r="B43" i="1" s="1"/>
  <c r="B35" i="1"/>
  <c r="B37" i="1" s="1"/>
  <c r="B41" i="2" l="1"/>
  <c r="B43" i="2" s="1"/>
  <c r="B42" i="3"/>
  <c r="B43" i="3" s="1"/>
  <c r="B44" i="3" s="1"/>
</calcChain>
</file>

<file path=xl/sharedStrings.xml><?xml version="1.0" encoding="utf-8"?>
<sst xmlns="http://schemas.openxmlformats.org/spreadsheetml/2006/main" count="254" uniqueCount="80">
  <si>
    <t>Salario</t>
  </si>
  <si>
    <t>Roger Román Sánchez</t>
  </si>
  <si>
    <t>Ingresos</t>
  </si>
  <si>
    <t>Comisión</t>
  </si>
  <si>
    <t>Salarios 100% IBC</t>
  </si>
  <si>
    <t>Auxi Transporte Permanete</t>
  </si>
  <si>
    <t>Total Ingresos</t>
  </si>
  <si>
    <t>Viático</t>
  </si>
  <si>
    <t>Taxis</t>
  </si>
  <si>
    <t>Hoteles</t>
  </si>
  <si>
    <t>Restaurante</t>
  </si>
  <si>
    <t>No es un ingreso para el trabajador</t>
  </si>
  <si>
    <t>Si y solo si- Los soporta</t>
  </si>
  <si>
    <t>Viáticos ocasionales</t>
  </si>
  <si>
    <t>No soportados</t>
  </si>
  <si>
    <t>Cesantias</t>
  </si>
  <si>
    <t>Alimentación</t>
  </si>
  <si>
    <t>Ingresos No constitutivos de renta Ni ganancia Ocasional</t>
  </si>
  <si>
    <t>Alimento</t>
  </si>
  <si>
    <t>(1) Especie (2) Salario Ingerior 310 UVT (3) 41 UVT mensual</t>
  </si>
  <si>
    <t>Seguridad Social</t>
  </si>
  <si>
    <t>RPM</t>
  </si>
  <si>
    <t>Colpesiones</t>
  </si>
  <si>
    <t>RAIS</t>
  </si>
  <si>
    <t>Especial</t>
  </si>
  <si>
    <t>Policias, Magisterio</t>
  </si>
  <si>
    <t>Fondo Privados</t>
  </si>
  <si>
    <t>Aportes Obligatorio</t>
  </si>
  <si>
    <t>Ing No Const</t>
  </si>
  <si>
    <t>Aportes Voluntarios al sistema obligatorio</t>
  </si>
  <si>
    <t>Aportes voluntarios a pensión</t>
  </si>
  <si>
    <t>Renta exenta</t>
  </si>
  <si>
    <t>Aportes a pensión</t>
  </si>
  <si>
    <t>Aportes Voluntario a Pensión Obligatorio</t>
  </si>
  <si>
    <t>25% Ingresos y máximo 2500 UVT</t>
  </si>
  <si>
    <t>Aportes a salud</t>
  </si>
  <si>
    <t>Ingreso Neto</t>
  </si>
  <si>
    <t>Deducciones</t>
  </si>
  <si>
    <t>Interés por crédito de vivienda</t>
  </si>
  <si>
    <t>Limite 100 UVT ($ 3..800.000</t>
  </si>
  <si>
    <t>Prepagada</t>
  </si>
  <si>
    <t>limite 16 UVT ( $ 608.000)</t>
  </si>
  <si>
    <t>Dependiente</t>
  </si>
  <si>
    <t>Limite 32 UVT ($ 1.2…)</t>
  </si>
  <si>
    <t>ICETEX</t>
  </si>
  <si>
    <t>Limite 100 UVT</t>
  </si>
  <si>
    <t>Total Deducción</t>
  </si>
  <si>
    <t>Rentas Exentas</t>
  </si>
  <si>
    <t>Ahorro Voluntario Pensión</t>
  </si>
  <si>
    <t>AFC</t>
  </si>
  <si>
    <t>Fondo de cesantias</t>
  </si>
  <si>
    <t>Pensión</t>
  </si>
  <si>
    <t>30% Ingreso o 3.800 UVT</t>
  </si>
  <si>
    <t>10 años</t>
  </si>
  <si>
    <t>X</t>
  </si>
  <si>
    <t>Retirar</t>
  </si>
  <si>
    <t>Sin cumplir requisitos</t>
  </si>
  <si>
    <t>Contrucción</t>
  </si>
  <si>
    <t>Pago crédito hipotecario</t>
  </si>
  <si>
    <t>Remodelación</t>
  </si>
  <si>
    <t>Estudio</t>
  </si>
  <si>
    <t>Limita 30% ingreso 3.800 UVT</t>
  </si>
  <si>
    <t>Renta exenta numeral 10</t>
  </si>
  <si>
    <t>25% de la rentas de trabajo</t>
  </si>
  <si>
    <t>Total Deducciones y rentas exentas</t>
  </si>
  <si>
    <t>Base gravable</t>
  </si>
  <si>
    <t>Limitación 40%</t>
  </si>
  <si>
    <t>Base gravable en UVT</t>
  </si>
  <si>
    <t>Retención en UVT</t>
  </si>
  <si>
    <t>Valor de la retención</t>
  </si>
  <si>
    <t>Integral</t>
  </si>
  <si>
    <t>Dependiente económico</t>
  </si>
  <si>
    <t>No prestacional</t>
  </si>
  <si>
    <t>Honorario</t>
  </si>
  <si>
    <t>Método 1</t>
  </si>
  <si>
    <t>Proc 2 (5%)</t>
  </si>
  <si>
    <t>2 empleados</t>
  </si>
  <si>
    <t>&lt; 204</t>
  </si>
  <si>
    <t>&gt; 204</t>
  </si>
  <si>
    <t>Febrero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</si>
</sst>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41" fontId="2" fillId="0" borderId="0" xfId="1" applyFont="1"/>
    <xf numFmtId="41" fontId="3" fillId="0" borderId="0" xfId="1" applyFont="1"/>
    <xf numFmtId="41" fontId="2" fillId="0" borderId="0" xfId="0" applyNumberFormat="1" applyFont="1"/>
    <xf numFmtId="0" fontId="3" fillId="0" borderId="0" xfId="0" applyFont="1" applyAlignment="1">
      <alignment wrapText="1"/>
    </xf>
    <xf numFmtId="41" fontId="3" fillId="0" borderId="0" xfId="0" applyNumberFormat="1" applyFont="1"/>
    <xf numFmtId="0" fontId="3" fillId="2" borderId="0" xfId="0" applyFont="1" applyFill="1"/>
    <xf numFmtId="0" fontId="2" fillId="2" borderId="0" xfId="0" applyFont="1" applyFill="1"/>
    <xf numFmtId="41" fontId="2" fillId="2" borderId="0" xfId="1" applyFont="1" applyFill="1"/>
    <xf numFmtId="41" fontId="2" fillId="2" borderId="0" xfId="0" applyNumberFormat="1" applyFont="1" applyFill="1"/>
    <xf numFmtId="17" fontId="2" fillId="0" borderId="0" xfId="0" applyNumberFormat="1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E1FED-4FA6-3B45-8782-82E55F2FC8C2}">
  <dimension ref="A1:M68"/>
  <sheetViews>
    <sheetView tabSelected="1" zoomScale="110" workbookViewId="0">
      <selection activeCell="B9" sqref="B9"/>
    </sheetView>
  </sheetViews>
  <sheetFormatPr baseColWidth="10" defaultColWidth="10.875" defaultRowHeight="15" x14ac:dyDescent="0.2"/>
  <cols>
    <col min="1" max="1" width="33" style="1" customWidth="1"/>
    <col min="2" max="2" width="12.875" style="1" bestFit="1" customWidth="1"/>
    <col min="3" max="3" width="14" style="1" bestFit="1" customWidth="1"/>
    <col min="4" max="4" width="15.375" style="1" customWidth="1"/>
    <col min="5" max="6" width="11.625" style="1" bestFit="1" customWidth="1"/>
    <col min="7" max="9" width="10.875" style="1"/>
    <col min="10" max="10" width="12.875" style="1" customWidth="1"/>
    <col min="11" max="11" width="19.875" style="1" bestFit="1" customWidth="1"/>
    <col min="12" max="12" width="18.625" style="1" customWidth="1"/>
    <col min="13" max="13" width="19.5" style="1" customWidth="1"/>
    <col min="14" max="16384" width="10.875" style="1"/>
  </cols>
  <sheetData>
    <row r="1" spans="1:11" x14ac:dyDescent="0.2">
      <c r="A1" s="1" t="s">
        <v>1</v>
      </c>
    </row>
    <row r="2" spans="1:11" x14ac:dyDescent="0.2">
      <c r="A2" s="1" t="s">
        <v>73</v>
      </c>
    </row>
    <row r="5" spans="1:11" ht="15.75" x14ac:dyDescent="0.25">
      <c r="A5" s="2" t="s">
        <v>2</v>
      </c>
    </row>
    <row r="6" spans="1:11" x14ac:dyDescent="0.2">
      <c r="A6" s="1" t="s">
        <v>4</v>
      </c>
    </row>
    <row r="7" spans="1:11" x14ac:dyDescent="0.2">
      <c r="A7" s="1" t="s">
        <v>73</v>
      </c>
      <c r="B7" s="4">
        <v>10000000</v>
      </c>
      <c r="F7" s="1" t="s">
        <v>7</v>
      </c>
    </row>
    <row r="8" spans="1:11" x14ac:dyDescent="0.2">
      <c r="A8" s="1" t="s">
        <v>72</v>
      </c>
      <c r="B8" s="4">
        <v>0</v>
      </c>
      <c r="E8" s="1" t="s">
        <v>8</v>
      </c>
      <c r="F8" s="1" t="s">
        <v>9</v>
      </c>
      <c r="G8" s="1" t="s">
        <v>10</v>
      </c>
    </row>
    <row r="9" spans="1:11" x14ac:dyDescent="0.2">
      <c r="A9" s="1" t="s">
        <v>5</v>
      </c>
      <c r="B9" s="4"/>
      <c r="E9" s="14" t="s">
        <v>11</v>
      </c>
      <c r="F9" s="14"/>
      <c r="G9" s="14"/>
    </row>
    <row r="10" spans="1:11" x14ac:dyDescent="0.2">
      <c r="A10" s="1" t="s">
        <v>13</v>
      </c>
      <c r="C10" s="1" t="s">
        <v>14</v>
      </c>
      <c r="E10" s="14" t="s">
        <v>12</v>
      </c>
      <c r="F10" s="14"/>
      <c r="G10" s="14"/>
    </row>
    <row r="11" spans="1:11" x14ac:dyDescent="0.2">
      <c r="A11" s="1" t="s">
        <v>15</v>
      </c>
      <c r="E11" s="3"/>
      <c r="F11" s="3"/>
      <c r="G11" s="3"/>
    </row>
    <row r="12" spans="1:11" x14ac:dyDescent="0.2">
      <c r="A12" s="1" t="s">
        <v>16</v>
      </c>
      <c r="B12" s="4"/>
      <c r="E12" s="3"/>
      <c r="F12" s="3"/>
      <c r="G12" s="3"/>
    </row>
    <row r="14" spans="1:11" ht="15.75" x14ac:dyDescent="0.25">
      <c r="A14" s="2" t="s">
        <v>6</v>
      </c>
      <c r="B14" s="5">
        <f>+SUM(B6:B13)</f>
        <v>10000000</v>
      </c>
      <c r="F14" s="4"/>
      <c r="K14" s="1" t="s">
        <v>20</v>
      </c>
    </row>
    <row r="16" spans="1:11" ht="38.1" customHeight="1" x14ac:dyDescent="0.25">
      <c r="A16" s="7" t="s">
        <v>17</v>
      </c>
    </row>
    <row r="17" spans="1:13" x14ac:dyDescent="0.2">
      <c r="A17" s="1" t="s">
        <v>18</v>
      </c>
      <c r="B17" s="6">
        <f>+B12</f>
        <v>0</v>
      </c>
      <c r="C17" s="1" t="s">
        <v>19</v>
      </c>
    </row>
    <row r="18" spans="1:13" ht="15.75" x14ac:dyDescent="0.25">
      <c r="A18" s="1" t="s">
        <v>32</v>
      </c>
      <c r="B18" s="4">
        <f>+(B7*40%)*16%</f>
        <v>640000</v>
      </c>
      <c r="K18" s="1" t="s">
        <v>21</v>
      </c>
      <c r="L18" s="2" t="s">
        <v>23</v>
      </c>
      <c r="M18" s="1" t="s">
        <v>24</v>
      </c>
    </row>
    <row r="19" spans="1:13" x14ac:dyDescent="0.2">
      <c r="A19" s="1" t="s">
        <v>33</v>
      </c>
      <c r="B19" s="1">
        <v>0</v>
      </c>
      <c r="C19" s="1" t="s">
        <v>34</v>
      </c>
      <c r="K19" s="1" t="s">
        <v>22</v>
      </c>
      <c r="L19" s="1" t="s">
        <v>26</v>
      </c>
      <c r="M19" s="1" t="s">
        <v>25</v>
      </c>
    </row>
    <row r="20" spans="1:13" ht="15.75" x14ac:dyDescent="0.25">
      <c r="A20" s="1" t="s">
        <v>35</v>
      </c>
      <c r="B20" s="4">
        <f>+(B7*40%)*12.5%</f>
        <v>500000</v>
      </c>
      <c r="J20" s="1" t="s">
        <v>28</v>
      </c>
      <c r="K20" s="2" t="s">
        <v>27</v>
      </c>
      <c r="L20" s="2" t="s">
        <v>27</v>
      </c>
      <c r="M20" s="2" t="s">
        <v>27</v>
      </c>
    </row>
    <row r="21" spans="1:13" x14ac:dyDescent="0.2">
      <c r="J21" s="1" t="s">
        <v>28</v>
      </c>
      <c r="L21" s="1" t="s">
        <v>29</v>
      </c>
    </row>
    <row r="22" spans="1:13" ht="15.75" x14ac:dyDescent="0.25">
      <c r="A22" s="2" t="s">
        <v>36</v>
      </c>
      <c r="B22" s="8">
        <f>+B14-B17-B18-B20</f>
        <v>8860000</v>
      </c>
      <c r="J22" s="1" t="s">
        <v>31</v>
      </c>
      <c r="K22" s="1" t="s">
        <v>30</v>
      </c>
      <c r="L22" s="1" t="s">
        <v>30</v>
      </c>
    </row>
    <row r="24" spans="1:13" ht="15.75" x14ac:dyDescent="0.25">
      <c r="A24" s="2" t="s">
        <v>37</v>
      </c>
    </row>
    <row r="25" spans="1:13" x14ac:dyDescent="0.2">
      <c r="A25" s="1" t="s">
        <v>38</v>
      </c>
      <c r="B25" s="4">
        <v>0</v>
      </c>
      <c r="C25" s="1" t="s">
        <v>39</v>
      </c>
    </row>
    <row r="26" spans="1:13" x14ac:dyDescent="0.2">
      <c r="A26" s="1" t="s">
        <v>40</v>
      </c>
      <c r="B26" s="4">
        <v>0</v>
      </c>
      <c r="C26" s="1" t="s">
        <v>41</v>
      </c>
    </row>
    <row r="27" spans="1:13" x14ac:dyDescent="0.2">
      <c r="A27" s="1" t="s">
        <v>42</v>
      </c>
      <c r="B27" s="4">
        <v>0</v>
      </c>
      <c r="C27" s="1" t="s">
        <v>43</v>
      </c>
    </row>
    <row r="28" spans="1:13" x14ac:dyDescent="0.2">
      <c r="A28" s="1" t="s">
        <v>44</v>
      </c>
      <c r="B28" s="1">
        <v>0</v>
      </c>
      <c r="C28" s="1" t="s">
        <v>45</v>
      </c>
    </row>
    <row r="29" spans="1:13" ht="15.75" x14ac:dyDescent="0.25">
      <c r="A29" s="2" t="s">
        <v>46</v>
      </c>
      <c r="B29" s="8">
        <f>+SUM(B25:B28)</f>
        <v>0</v>
      </c>
      <c r="I29" s="14" t="s">
        <v>52</v>
      </c>
      <c r="J29" s="14"/>
      <c r="K29" s="14"/>
    </row>
    <row r="30" spans="1:13" ht="15.75" x14ac:dyDescent="0.25">
      <c r="I30" s="9" t="s">
        <v>51</v>
      </c>
      <c r="J30" s="2" t="s">
        <v>49</v>
      </c>
      <c r="K30" s="2" t="s">
        <v>15</v>
      </c>
    </row>
    <row r="31" spans="1:13" ht="15.75" x14ac:dyDescent="0.25">
      <c r="A31" s="2" t="s">
        <v>47</v>
      </c>
      <c r="H31" s="1" t="s">
        <v>53</v>
      </c>
      <c r="I31" s="10" t="s">
        <v>54</v>
      </c>
      <c r="J31" s="1" t="s">
        <v>54</v>
      </c>
      <c r="K31" s="1" t="s">
        <v>54</v>
      </c>
      <c r="L31" s="1" t="s">
        <v>56</v>
      </c>
    </row>
    <row r="32" spans="1:13" x14ac:dyDescent="0.2">
      <c r="A32" s="1" t="s">
        <v>48</v>
      </c>
      <c r="B32" s="4">
        <v>0</v>
      </c>
      <c r="C32" s="15" t="s">
        <v>61</v>
      </c>
      <c r="H32" s="1" t="s">
        <v>55</v>
      </c>
      <c r="I32" s="10" t="s">
        <v>51</v>
      </c>
    </row>
    <row r="33" spans="1:11" x14ac:dyDescent="0.2">
      <c r="A33" s="1" t="s">
        <v>49</v>
      </c>
      <c r="B33" s="4"/>
      <c r="C33" s="15"/>
      <c r="I33" s="10" t="s">
        <v>57</v>
      </c>
      <c r="J33" s="1" t="s">
        <v>57</v>
      </c>
      <c r="K33" s="1" t="s">
        <v>57</v>
      </c>
    </row>
    <row r="34" spans="1:11" x14ac:dyDescent="0.2">
      <c r="A34" s="1" t="s">
        <v>50</v>
      </c>
      <c r="B34" s="4"/>
      <c r="C34" s="15"/>
      <c r="I34" s="10"/>
      <c r="J34" s="1" t="s">
        <v>58</v>
      </c>
      <c r="K34" s="1" t="s">
        <v>59</v>
      </c>
    </row>
    <row r="35" spans="1:11" x14ac:dyDescent="0.2">
      <c r="A35" s="1" t="s">
        <v>62</v>
      </c>
      <c r="B35" s="4">
        <f>+(B22-B29-B32)*25%</f>
        <v>2215000</v>
      </c>
      <c r="C35" s="1" t="s">
        <v>63</v>
      </c>
      <c r="K35" s="1" t="s">
        <v>60</v>
      </c>
    </row>
    <row r="37" spans="1:11" x14ac:dyDescent="0.2">
      <c r="A37" s="1" t="s">
        <v>64</v>
      </c>
      <c r="B37" s="6">
        <f>+B29+B32+B35</f>
        <v>2215000</v>
      </c>
    </row>
    <row r="38" spans="1:11" x14ac:dyDescent="0.2">
      <c r="A38" s="1" t="s">
        <v>66</v>
      </c>
      <c r="B38" s="11">
        <f>+B22*40%</f>
        <v>3544000</v>
      </c>
    </row>
    <row r="40" spans="1:11" ht="15.75" x14ac:dyDescent="0.25">
      <c r="A40" s="2" t="s">
        <v>65</v>
      </c>
      <c r="B40" s="8">
        <f>+B22-B37</f>
        <v>6645000</v>
      </c>
    </row>
    <row r="41" spans="1:11" x14ac:dyDescent="0.2">
      <c r="B41" s="1" t="s">
        <v>74</v>
      </c>
      <c r="C41" s="1" t="s">
        <v>75</v>
      </c>
    </row>
    <row r="42" spans="1:11" x14ac:dyDescent="0.2">
      <c r="A42" s="1" t="s">
        <v>67</v>
      </c>
      <c r="B42" s="4">
        <f>+B40/38004</f>
        <v>174.8500157878118</v>
      </c>
    </row>
    <row r="43" spans="1:11" x14ac:dyDescent="0.2">
      <c r="A43" s="1" t="s">
        <v>68</v>
      </c>
      <c r="B43" s="4">
        <f>+(B42-150)*28%+10</f>
        <v>16.958004420587304</v>
      </c>
    </row>
    <row r="44" spans="1:11" ht="15.75" x14ac:dyDescent="0.25">
      <c r="A44" s="2" t="s">
        <v>69</v>
      </c>
      <c r="B44" s="5">
        <f>+B43*38004</f>
        <v>644471.99999999988</v>
      </c>
      <c r="C44" s="4">
        <f>+B40*5%</f>
        <v>332250</v>
      </c>
    </row>
    <row r="55" spans="3:5" x14ac:dyDescent="0.2">
      <c r="C55" s="1">
        <v>204</v>
      </c>
      <c r="D55" s="1">
        <v>38004</v>
      </c>
      <c r="E55" s="4">
        <f>+C55*D55</f>
        <v>7752816</v>
      </c>
    </row>
    <row r="58" spans="3:5" x14ac:dyDescent="0.2">
      <c r="C58" s="1" t="s">
        <v>76</v>
      </c>
    </row>
    <row r="59" spans="3:5" x14ac:dyDescent="0.2">
      <c r="C59" s="1" t="s">
        <v>77</v>
      </c>
      <c r="D59" s="1" t="s">
        <v>78</v>
      </c>
    </row>
    <row r="60" spans="3:5" x14ac:dyDescent="0.2">
      <c r="C60" s="4">
        <v>500000000</v>
      </c>
      <c r="D60" s="4">
        <v>500000000</v>
      </c>
    </row>
    <row r="61" spans="3:5" x14ac:dyDescent="0.2">
      <c r="C61" s="4">
        <f>+C68</f>
        <v>109440000</v>
      </c>
      <c r="D61" s="4">
        <f>+C68</f>
        <v>109440000</v>
      </c>
    </row>
    <row r="62" spans="3:5" x14ac:dyDescent="0.2">
      <c r="C62" s="12">
        <f>+C60-C61</f>
        <v>390560000</v>
      </c>
      <c r="D62" s="6">
        <f>+D60-D61</f>
        <v>390560000</v>
      </c>
    </row>
    <row r="63" spans="3:5" x14ac:dyDescent="0.2">
      <c r="C63" s="1">
        <v>0</v>
      </c>
      <c r="D63" s="4">
        <f>+D62*20%</f>
        <v>78112000</v>
      </c>
    </row>
    <row r="66" spans="3:6" x14ac:dyDescent="0.2">
      <c r="C66" s="1">
        <v>240</v>
      </c>
      <c r="F66" s="1" t="s">
        <v>79</v>
      </c>
    </row>
    <row r="67" spans="3:6" x14ac:dyDescent="0.2">
      <c r="C67" s="1">
        <f>+C66*12</f>
        <v>2880</v>
      </c>
      <c r="E67" s="13">
        <v>44562</v>
      </c>
    </row>
    <row r="68" spans="3:6" x14ac:dyDescent="0.2">
      <c r="C68" s="4">
        <f>+C67*38000</f>
        <v>109440000</v>
      </c>
      <c r="E68" s="13">
        <v>44228</v>
      </c>
    </row>
  </sheetData>
  <mergeCells count="4">
    <mergeCell ref="E9:G9"/>
    <mergeCell ref="E10:G10"/>
    <mergeCell ref="I29:K29"/>
    <mergeCell ref="C32:C3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DCFCF-BD0E-6D46-8B20-05F589BD2059}">
  <dimension ref="A1:M43"/>
  <sheetViews>
    <sheetView zoomScale="211" workbookViewId="0">
      <selection activeCell="B41" sqref="B41"/>
    </sheetView>
  </sheetViews>
  <sheetFormatPr baseColWidth="10" defaultColWidth="10.875" defaultRowHeight="15" x14ac:dyDescent="0.2"/>
  <cols>
    <col min="1" max="1" width="33" style="1" customWidth="1"/>
    <col min="2" max="2" width="12.875" style="1" bestFit="1" customWidth="1"/>
    <col min="3" max="5" width="10.875" style="1"/>
    <col min="6" max="6" width="11.625" style="1" bestFit="1" customWidth="1"/>
    <col min="7" max="9" width="10.875" style="1"/>
    <col min="10" max="10" width="12.875" style="1" customWidth="1"/>
    <col min="11" max="11" width="19.875" style="1" bestFit="1" customWidth="1"/>
    <col min="12" max="12" width="18.625" style="1" customWidth="1"/>
    <col min="13" max="13" width="19.5" style="1" customWidth="1"/>
    <col min="14" max="16384" width="10.875" style="1"/>
  </cols>
  <sheetData>
    <row r="1" spans="1:11" x14ac:dyDescent="0.2">
      <c r="A1" s="1" t="s">
        <v>1</v>
      </c>
    </row>
    <row r="2" spans="1:11" x14ac:dyDescent="0.2">
      <c r="A2" s="1" t="s">
        <v>0</v>
      </c>
    </row>
    <row r="5" spans="1:11" ht="15.75" x14ac:dyDescent="0.25">
      <c r="A5" s="2" t="s">
        <v>2</v>
      </c>
    </row>
    <row r="6" spans="1:11" x14ac:dyDescent="0.2">
      <c r="A6" s="1" t="s">
        <v>4</v>
      </c>
    </row>
    <row r="7" spans="1:11" x14ac:dyDescent="0.2">
      <c r="A7" s="1" t="s">
        <v>0</v>
      </c>
      <c r="B7" s="4">
        <v>5000000</v>
      </c>
      <c r="F7" s="1" t="s">
        <v>7</v>
      </c>
    </row>
    <row r="8" spans="1:11" x14ac:dyDescent="0.2">
      <c r="A8" s="1" t="s">
        <v>3</v>
      </c>
      <c r="B8" s="4"/>
      <c r="E8" s="1" t="s">
        <v>8</v>
      </c>
      <c r="F8" s="1" t="s">
        <v>9</v>
      </c>
      <c r="G8" s="1" t="s">
        <v>10</v>
      </c>
    </row>
    <row r="9" spans="1:11" x14ac:dyDescent="0.2">
      <c r="A9" s="1" t="s">
        <v>5</v>
      </c>
      <c r="B9" s="4"/>
      <c r="E9" s="14" t="s">
        <v>11</v>
      </c>
      <c r="F9" s="14"/>
      <c r="G9" s="14"/>
    </row>
    <row r="10" spans="1:11" x14ac:dyDescent="0.2">
      <c r="A10" s="1" t="s">
        <v>13</v>
      </c>
      <c r="C10" s="1" t="s">
        <v>14</v>
      </c>
      <c r="E10" s="14" t="s">
        <v>12</v>
      </c>
      <c r="F10" s="14"/>
      <c r="G10" s="14"/>
    </row>
    <row r="11" spans="1:11" x14ac:dyDescent="0.2">
      <c r="A11" s="1" t="s">
        <v>15</v>
      </c>
      <c r="E11" s="3"/>
      <c r="F11" s="3"/>
      <c r="G11" s="3"/>
    </row>
    <row r="12" spans="1:11" x14ac:dyDescent="0.2">
      <c r="A12" s="1" t="s">
        <v>16</v>
      </c>
      <c r="B12" s="4"/>
      <c r="E12" s="3"/>
      <c r="F12" s="3"/>
      <c r="G12" s="3"/>
    </row>
    <row r="14" spans="1:11" ht="15.75" x14ac:dyDescent="0.25">
      <c r="A14" s="2" t="s">
        <v>6</v>
      </c>
      <c r="B14" s="5">
        <f>+SUM(B6:B13)</f>
        <v>5000000</v>
      </c>
      <c r="F14" s="4"/>
      <c r="K14" s="1" t="s">
        <v>20</v>
      </c>
    </row>
    <row r="16" spans="1:11" ht="38.1" customHeight="1" x14ac:dyDescent="0.25">
      <c r="A16" s="7" t="s">
        <v>17</v>
      </c>
    </row>
    <row r="17" spans="1:13" x14ac:dyDescent="0.2">
      <c r="A17" s="1" t="s">
        <v>18</v>
      </c>
      <c r="B17" s="6">
        <f>+B12</f>
        <v>0</v>
      </c>
      <c r="C17" s="1" t="s">
        <v>19</v>
      </c>
    </row>
    <row r="18" spans="1:13" ht="15.75" x14ac:dyDescent="0.25">
      <c r="A18" s="1" t="s">
        <v>32</v>
      </c>
      <c r="B18" s="4">
        <f>+B7*5%</f>
        <v>250000</v>
      </c>
      <c r="K18" s="1" t="s">
        <v>21</v>
      </c>
      <c r="L18" s="2" t="s">
        <v>23</v>
      </c>
      <c r="M18" s="1" t="s">
        <v>24</v>
      </c>
    </row>
    <row r="19" spans="1:13" x14ac:dyDescent="0.2">
      <c r="A19" s="1" t="s">
        <v>33</v>
      </c>
      <c r="B19" s="1">
        <v>0</v>
      </c>
      <c r="C19" s="1" t="s">
        <v>34</v>
      </c>
      <c r="K19" s="1" t="s">
        <v>22</v>
      </c>
      <c r="L19" s="1" t="s">
        <v>26</v>
      </c>
      <c r="M19" s="1" t="s">
        <v>25</v>
      </c>
    </row>
    <row r="20" spans="1:13" ht="15.75" x14ac:dyDescent="0.25">
      <c r="A20" s="1" t="s">
        <v>35</v>
      </c>
      <c r="B20" s="4">
        <f>+B7*4%</f>
        <v>200000</v>
      </c>
      <c r="J20" s="1" t="s">
        <v>28</v>
      </c>
      <c r="K20" s="2" t="s">
        <v>27</v>
      </c>
      <c r="L20" s="2" t="s">
        <v>27</v>
      </c>
      <c r="M20" s="2" t="s">
        <v>27</v>
      </c>
    </row>
    <row r="21" spans="1:13" x14ac:dyDescent="0.2">
      <c r="J21" s="1" t="s">
        <v>28</v>
      </c>
      <c r="L21" s="1" t="s">
        <v>29</v>
      </c>
    </row>
    <row r="22" spans="1:13" ht="15.75" x14ac:dyDescent="0.25">
      <c r="A22" s="2" t="s">
        <v>36</v>
      </c>
      <c r="B22" s="8">
        <f>+B14-B17-B18-B20</f>
        <v>4550000</v>
      </c>
      <c r="J22" s="1" t="s">
        <v>31</v>
      </c>
      <c r="K22" s="1" t="s">
        <v>30</v>
      </c>
      <c r="L22" s="1" t="s">
        <v>30</v>
      </c>
    </row>
    <row r="24" spans="1:13" ht="15.75" x14ac:dyDescent="0.25">
      <c r="A24" s="2" t="s">
        <v>37</v>
      </c>
    </row>
    <row r="25" spans="1:13" x14ac:dyDescent="0.2">
      <c r="A25" s="1" t="s">
        <v>38</v>
      </c>
      <c r="B25" s="4">
        <v>0</v>
      </c>
      <c r="C25" s="1" t="s">
        <v>39</v>
      </c>
    </row>
    <row r="26" spans="1:13" x14ac:dyDescent="0.2">
      <c r="A26" s="1" t="s">
        <v>40</v>
      </c>
      <c r="B26" s="4">
        <v>0</v>
      </c>
      <c r="C26" s="1" t="s">
        <v>41</v>
      </c>
    </row>
    <row r="27" spans="1:13" x14ac:dyDescent="0.2">
      <c r="A27" s="1" t="s">
        <v>42</v>
      </c>
      <c r="B27" s="4">
        <v>0</v>
      </c>
      <c r="C27" s="1" t="s">
        <v>43</v>
      </c>
    </row>
    <row r="28" spans="1:13" x14ac:dyDescent="0.2">
      <c r="A28" s="1" t="s">
        <v>44</v>
      </c>
      <c r="B28" s="1">
        <v>0</v>
      </c>
      <c r="C28" s="1" t="s">
        <v>45</v>
      </c>
    </row>
    <row r="29" spans="1:13" ht="15.75" x14ac:dyDescent="0.25">
      <c r="A29" s="2" t="s">
        <v>46</v>
      </c>
      <c r="B29" s="8">
        <f>+SUM(B25:B28)</f>
        <v>0</v>
      </c>
      <c r="I29" s="14" t="s">
        <v>52</v>
      </c>
      <c r="J29" s="14"/>
      <c r="K29" s="14"/>
    </row>
    <row r="30" spans="1:13" ht="15.75" x14ac:dyDescent="0.25">
      <c r="I30" s="9" t="s">
        <v>51</v>
      </c>
      <c r="J30" s="2" t="s">
        <v>49</v>
      </c>
      <c r="K30" s="2" t="s">
        <v>15</v>
      </c>
    </row>
    <row r="31" spans="1:13" ht="15.75" x14ac:dyDescent="0.25">
      <c r="A31" s="2" t="s">
        <v>47</v>
      </c>
      <c r="H31" s="1" t="s">
        <v>53</v>
      </c>
      <c r="I31" s="10" t="s">
        <v>54</v>
      </c>
      <c r="J31" s="1" t="s">
        <v>54</v>
      </c>
      <c r="K31" s="1" t="s">
        <v>54</v>
      </c>
      <c r="L31" s="1" t="s">
        <v>56</v>
      </c>
    </row>
    <row r="32" spans="1:13" x14ac:dyDescent="0.2">
      <c r="A32" s="1" t="s">
        <v>48</v>
      </c>
      <c r="B32" s="4">
        <v>0</v>
      </c>
      <c r="C32" s="15" t="s">
        <v>61</v>
      </c>
      <c r="H32" s="1" t="s">
        <v>55</v>
      </c>
      <c r="I32" s="10" t="s">
        <v>51</v>
      </c>
    </row>
    <row r="33" spans="1:11" x14ac:dyDescent="0.2">
      <c r="A33" s="1" t="s">
        <v>49</v>
      </c>
      <c r="B33" s="4"/>
      <c r="C33" s="15"/>
      <c r="I33" s="10" t="s">
        <v>57</v>
      </c>
      <c r="J33" s="1" t="s">
        <v>57</v>
      </c>
      <c r="K33" s="1" t="s">
        <v>57</v>
      </c>
    </row>
    <row r="34" spans="1:11" x14ac:dyDescent="0.2">
      <c r="A34" s="1" t="s">
        <v>50</v>
      </c>
      <c r="B34" s="4"/>
      <c r="C34" s="15"/>
      <c r="I34" s="10"/>
      <c r="J34" s="1" t="s">
        <v>58</v>
      </c>
      <c r="K34" s="1" t="s">
        <v>59</v>
      </c>
    </row>
    <row r="35" spans="1:11" x14ac:dyDescent="0.2">
      <c r="A35" s="1" t="s">
        <v>62</v>
      </c>
      <c r="B35" s="4">
        <f>+(B22-B29-B32)*25%</f>
        <v>1137500</v>
      </c>
      <c r="C35" s="1" t="s">
        <v>63</v>
      </c>
      <c r="K35" s="1" t="s">
        <v>60</v>
      </c>
    </row>
    <row r="37" spans="1:11" x14ac:dyDescent="0.2">
      <c r="A37" s="1" t="s">
        <v>64</v>
      </c>
      <c r="B37" s="6">
        <f>+B29+B32+B35</f>
        <v>1137500</v>
      </c>
    </row>
    <row r="38" spans="1:11" x14ac:dyDescent="0.2">
      <c r="A38" s="1" t="s">
        <v>66</v>
      </c>
      <c r="B38" s="4">
        <f>+B22*40%</f>
        <v>1820000</v>
      </c>
    </row>
    <row r="40" spans="1:11" ht="15.75" x14ac:dyDescent="0.25">
      <c r="A40" s="2" t="s">
        <v>65</v>
      </c>
      <c r="B40" s="8">
        <f>+B22-B37</f>
        <v>3412500</v>
      </c>
    </row>
    <row r="41" spans="1:11" x14ac:dyDescent="0.2">
      <c r="A41" s="1" t="s">
        <v>67</v>
      </c>
      <c r="B41" s="4">
        <f>+B40/38004</f>
        <v>89.793179665298396</v>
      </c>
    </row>
    <row r="42" spans="1:11" x14ac:dyDescent="0.2">
      <c r="A42" s="1" t="s">
        <v>68</v>
      </c>
      <c r="B42" s="4">
        <v>0</v>
      </c>
    </row>
    <row r="43" spans="1:11" ht="15.75" x14ac:dyDescent="0.25">
      <c r="A43" s="2" t="s">
        <v>69</v>
      </c>
      <c r="B43" s="5">
        <f>+B42*38004</f>
        <v>0</v>
      </c>
    </row>
  </sheetData>
  <mergeCells count="4">
    <mergeCell ref="E9:G9"/>
    <mergeCell ref="E10:G10"/>
    <mergeCell ref="I29:K29"/>
    <mergeCell ref="C32:C3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AE0A96-0437-D740-8A87-D3825AE4E060}">
  <dimension ref="A1:M49"/>
  <sheetViews>
    <sheetView topLeftCell="B39" zoomScale="211" workbookViewId="0">
      <selection activeCell="I50" sqref="I50"/>
    </sheetView>
  </sheetViews>
  <sheetFormatPr baseColWidth="10" defaultColWidth="10.875" defaultRowHeight="15" x14ac:dyDescent="0.2"/>
  <cols>
    <col min="1" max="1" width="33" style="1" customWidth="1"/>
    <col min="2" max="2" width="12.875" style="1" bestFit="1" customWidth="1"/>
    <col min="3" max="5" width="10.875" style="1"/>
    <col min="6" max="6" width="11.625" style="1" bestFit="1" customWidth="1"/>
    <col min="7" max="7" width="10.875" style="1"/>
    <col min="8" max="8" width="11.625" style="1" bestFit="1" customWidth="1"/>
    <col min="9" max="9" width="10.875" style="1"/>
    <col min="10" max="10" width="12.875" style="1" customWidth="1"/>
    <col min="11" max="11" width="19.875" style="1" bestFit="1" customWidth="1"/>
    <col min="12" max="12" width="18.625" style="1" customWidth="1"/>
    <col min="13" max="13" width="19.5" style="1" customWidth="1"/>
    <col min="14" max="16384" width="10.875" style="1"/>
  </cols>
  <sheetData>
    <row r="1" spans="1:11" x14ac:dyDescent="0.2">
      <c r="A1" s="1" t="s">
        <v>1</v>
      </c>
    </row>
    <row r="2" spans="1:11" x14ac:dyDescent="0.2">
      <c r="A2" s="1" t="s">
        <v>0</v>
      </c>
    </row>
    <row r="5" spans="1:11" ht="15.75" x14ac:dyDescent="0.25">
      <c r="A5" s="2" t="s">
        <v>2</v>
      </c>
    </row>
    <row r="6" spans="1:11" x14ac:dyDescent="0.2">
      <c r="A6" s="1" t="s">
        <v>4</v>
      </c>
    </row>
    <row r="7" spans="1:11" x14ac:dyDescent="0.2">
      <c r="A7" s="1" t="s">
        <v>0</v>
      </c>
      <c r="B7" s="4">
        <v>9000000</v>
      </c>
      <c r="F7" s="1" t="s">
        <v>7</v>
      </c>
    </row>
    <row r="8" spans="1:11" x14ac:dyDescent="0.2">
      <c r="A8" s="1" t="s">
        <v>3</v>
      </c>
      <c r="B8" s="4">
        <v>1000000</v>
      </c>
      <c r="E8" s="1" t="s">
        <v>8</v>
      </c>
      <c r="F8" s="1" t="s">
        <v>9</v>
      </c>
      <c r="G8" s="1" t="s">
        <v>10</v>
      </c>
    </row>
    <row r="9" spans="1:11" x14ac:dyDescent="0.2">
      <c r="A9" s="1" t="s">
        <v>5</v>
      </c>
      <c r="B9" s="4">
        <v>500000</v>
      </c>
      <c r="E9" s="14" t="s">
        <v>11</v>
      </c>
      <c r="F9" s="14"/>
      <c r="G9" s="14"/>
    </row>
    <row r="10" spans="1:11" x14ac:dyDescent="0.2">
      <c r="A10" s="1" t="s">
        <v>13</v>
      </c>
      <c r="B10" s="1">
        <v>0</v>
      </c>
      <c r="C10" s="1" t="s">
        <v>14</v>
      </c>
      <c r="E10" s="14" t="s">
        <v>12</v>
      </c>
      <c r="F10" s="14"/>
      <c r="G10" s="14"/>
    </row>
    <row r="11" spans="1:11" x14ac:dyDescent="0.2">
      <c r="A11" s="1" t="s">
        <v>15</v>
      </c>
      <c r="B11" s="1">
        <v>0</v>
      </c>
      <c r="E11" s="3"/>
      <c r="F11" s="3"/>
      <c r="G11" s="3"/>
    </row>
    <row r="12" spans="1:11" x14ac:dyDescent="0.2">
      <c r="A12" s="1" t="s">
        <v>16</v>
      </c>
      <c r="B12" s="4">
        <v>500000</v>
      </c>
      <c r="E12" s="3"/>
      <c r="F12" s="3"/>
      <c r="G12" s="3"/>
    </row>
    <row r="14" spans="1:11" ht="15.75" x14ac:dyDescent="0.25">
      <c r="A14" s="2" t="s">
        <v>6</v>
      </c>
      <c r="B14" s="5">
        <f>+SUM(B6:B13)</f>
        <v>11000000</v>
      </c>
      <c r="F14" s="4"/>
      <c r="K14" s="1" t="s">
        <v>20</v>
      </c>
    </row>
    <row r="16" spans="1:11" ht="38.1" customHeight="1" x14ac:dyDescent="0.25">
      <c r="A16" s="7" t="s">
        <v>17</v>
      </c>
    </row>
    <row r="17" spans="1:13" x14ac:dyDescent="0.2">
      <c r="A17" s="1" t="s">
        <v>18</v>
      </c>
      <c r="B17" s="6">
        <f>+B12</f>
        <v>500000</v>
      </c>
      <c r="C17" s="1" t="s">
        <v>19</v>
      </c>
    </row>
    <row r="18" spans="1:13" ht="15.75" x14ac:dyDescent="0.25">
      <c r="A18" s="1" t="s">
        <v>32</v>
      </c>
      <c r="B18" s="4">
        <f>+B7*5%</f>
        <v>450000</v>
      </c>
      <c r="K18" s="1" t="s">
        <v>21</v>
      </c>
      <c r="L18" s="2" t="s">
        <v>23</v>
      </c>
      <c r="M18" s="1" t="s">
        <v>24</v>
      </c>
    </row>
    <row r="19" spans="1:13" x14ac:dyDescent="0.2">
      <c r="A19" s="1" t="s">
        <v>33</v>
      </c>
      <c r="B19" s="1">
        <v>0</v>
      </c>
      <c r="C19" s="1" t="s">
        <v>34</v>
      </c>
      <c r="K19" s="1" t="s">
        <v>22</v>
      </c>
      <c r="L19" s="1" t="s">
        <v>26</v>
      </c>
      <c r="M19" s="1" t="s">
        <v>25</v>
      </c>
    </row>
    <row r="20" spans="1:13" ht="15.75" x14ac:dyDescent="0.25">
      <c r="A20" s="1" t="s">
        <v>35</v>
      </c>
      <c r="B20" s="4">
        <f>+B7*4%</f>
        <v>360000</v>
      </c>
      <c r="J20" s="1" t="s">
        <v>28</v>
      </c>
      <c r="K20" s="2" t="s">
        <v>27</v>
      </c>
      <c r="L20" s="2" t="s">
        <v>27</v>
      </c>
      <c r="M20" s="2" t="s">
        <v>27</v>
      </c>
    </row>
    <row r="21" spans="1:13" x14ac:dyDescent="0.2">
      <c r="J21" s="1" t="s">
        <v>28</v>
      </c>
      <c r="L21" s="1" t="s">
        <v>29</v>
      </c>
    </row>
    <row r="22" spans="1:13" ht="15.75" x14ac:dyDescent="0.25">
      <c r="A22" s="2" t="s">
        <v>36</v>
      </c>
      <c r="B22" s="8">
        <f>+B14-B17-B18-B20</f>
        <v>9690000</v>
      </c>
      <c r="J22" s="1" t="s">
        <v>31</v>
      </c>
      <c r="K22" s="1" t="s">
        <v>30</v>
      </c>
      <c r="L22" s="1" t="s">
        <v>30</v>
      </c>
    </row>
    <row r="24" spans="1:13" ht="15.75" x14ac:dyDescent="0.25">
      <c r="A24" s="2" t="s">
        <v>37</v>
      </c>
    </row>
    <row r="25" spans="1:13" x14ac:dyDescent="0.2">
      <c r="A25" s="1" t="s">
        <v>38</v>
      </c>
      <c r="B25" s="4">
        <v>700000</v>
      </c>
      <c r="C25" s="1" t="s">
        <v>39</v>
      </c>
    </row>
    <row r="26" spans="1:13" x14ac:dyDescent="0.2">
      <c r="A26" s="1" t="s">
        <v>40</v>
      </c>
      <c r="B26" s="4">
        <v>300000</v>
      </c>
      <c r="C26" s="1" t="s">
        <v>41</v>
      </c>
    </row>
    <row r="27" spans="1:13" x14ac:dyDescent="0.2">
      <c r="A27" s="1" t="s">
        <v>42</v>
      </c>
      <c r="B27" s="4">
        <f>+B14*10%</f>
        <v>1100000</v>
      </c>
      <c r="C27" s="1" t="s">
        <v>43</v>
      </c>
    </row>
    <row r="28" spans="1:13" x14ac:dyDescent="0.2">
      <c r="A28" s="1" t="s">
        <v>44</v>
      </c>
      <c r="B28" s="1">
        <v>0</v>
      </c>
      <c r="C28" s="1" t="s">
        <v>45</v>
      </c>
    </row>
    <row r="29" spans="1:13" ht="15.75" x14ac:dyDescent="0.25">
      <c r="A29" s="2" t="s">
        <v>46</v>
      </c>
      <c r="B29" s="8">
        <f>+SUM(B25:B28)</f>
        <v>2100000</v>
      </c>
      <c r="I29" s="14" t="s">
        <v>52</v>
      </c>
      <c r="J29" s="14"/>
      <c r="K29" s="14"/>
    </row>
    <row r="30" spans="1:13" ht="15.75" x14ac:dyDescent="0.25">
      <c r="I30" s="9" t="s">
        <v>51</v>
      </c>
      <c r="J30" s="2" t="s">
        <v>49</v>
      </c>
      <c r="K30" s="2" t="s">
        <v>15</v>
      </c>
    </row>
    <row r="31" spans="1:13" ht="15.75" x14ac:dyDescent="0.25">
      <c r="A31" s="2" t="s">
        <v>47</v>
      </c>
      <c r="H31" s="1" t="s">
        <v>53</v>
      </c>
      <c r="I31" s="10" t="s">
        <v>54</v>
      </c>
      <c r="J31" s="1" t="s">
        <v>54</v>
      </c>
      <c r="K31" s="1" t="s">
        <v>54</v>
      </c>
      <c r="L31" s="1" t="s">
        <v>56</v>
      </c>
    </row>
    <row r="32" spans="1:13" x14ac:dyDescent="0.2">
      <c r="A32" s="1" t="s">
        <v>48</v>
      </c>
      <c r="B32" s="4">
        <v>500000</v>
      </c>
      <c r="C32" s="15" t="s">
        <v>61</v>
      </c>
      <c r="H32" s="1" t="s">
        <v>55</v>
      </c>
      <c r="I32" s="10" t="s">
        <v>51</v>
      </c>
    </row>
    <row r="33" spans="1:11" x14ac:dyDescent="0.2">
      <c r="A33" s="1" t="s">
        <v>49</v>
      </c>
      <c r="B33" s="4"/>
      <c r="C33" s="15"/>
      <c r="I33" s="10" t="s">
        <v>57</v>
      </c>
      <c r="J33" s="1" t="s">
        <v>57</v>
      </c>
      <c r="K33" s="1" t="s">
        <v>57</v>
      </c>
    </row>
    <row r="34" spans="1:11" x14ac:dyDescent="0.2">
      <c r="A34" s="1" t="s">
        <v>50</v>
      </c>
      <c r="B34" s="4"/>
      <c r="C34" s="15"/>
      <c r="I34" s="10"/>
      <c r="J34" s="1" t="s">
        <v>58</v>
      </c>
      <c r="K34" s="1" t="s">
        <v>59</v>
      </c>
    </row>
    <row r="35" spans="1:11" x14ac:dyDescent="0.2">
      <c r="A35" s="1" t="s">
        <v>62</v>
      </c>
      <c r="B35" s="4">
        <f>+(B22-B29-B32)*25%</f>
        <v>1772500</v>
      </c>
      <c r="C35" s="1" t="s">
        <v>63</v>
      </c>
      <c r="K35" s="1" t="s">
        <v>60</v>
      </c>
    </row>
    <row r="37" spans="1:11" x14ac:dyDescent="0.2">
      <c r="A37" s="1" t="s">
        <v>64</v>
      </c>
      <c r="B37" s="6">
        <f>+B29+B32+B35</f>
        <v>4372500</v>
      </c>
    </row>
    <row r="38" spans="1:11" x14ac:dyDescent="0.2">
      <c r="A38" s="1" t="s">
        <v>66</v>
      </c>
      <c r="B38" s="4">
        <f>+B22*40%</f>
        <v>3876000</v>
      </c>
    </row>
    <row r="40" spans="1:11" ht="15.75" x14ac:dyDescent="0.25">
      <c r="A40" s="2" t="s">
        <v>65</v>
      </c>
      <c r="B40" s="8">
        <f>+B22-B38</f>
        <v>5814000</v>
      </c>
    </row>
    <row r="41" spans="1:11" x14ac:dyDescent="0.2">
      <c r="A41" s="1" t="s">
        <v>67</v>
      </c>
      <c r="B41" s="4">
        <f>+B40/38004</f>
        <v>152.98389643195452</v>
      </c>
    </row>
    <row r="42" spans="1:11" x14ac:dyDescent="0.2">
      <c r="A42" s="1" t="s">
        <v>68</v>
      </c>
      <c r="B42" s="4">
        <f>+(B41-150)*28%+10</f>
        <v>10.835491000947265</v>
      </c>
    </row>
    <row r="43" spans="1:11" ht="15.75" x14ac:dyDescent="0.25">
      <c r="A43" s="2" t="s">
        <v>69</v>
      </c>
      <c r="B43" s="5">
        <f>+B42*38004</f>
        <v>411791.99999999983</v>
      </c>
    </row>
    <row r="48" spans="1:11" x14ac:dyDescent="0.2">
      <c r="H48" s="4">
        <v>5000000</v>
      </c>
      <c r="I48" s="1" t="s">
        <v>70</v>
      </c>
    </row>
    <row r="49" spans="9:9" x14ac:dyDescent="0.2">
      <c r="I49" s="1" t="s">
        <v>71</v>
      </c>
    </row>
  </sheetData>
  <mergeCells count="4">
    <mergeCell ref="E9:G9"/>
    <mergeCell ref="E10:G10"/>
    <mergeCell ref="I29:K29"/>
    <mergeCell ref="C32:C3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Ejemplo 1 (3)</vt:lpstr>
      <vt:lpstr>Ejemplo 1 (2)</vt:lpstr>
      <vt:lpstr>Ejemplo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ACCOUNTER03</cp:lastModifiedBy>
  <dcterms:created xsi:type="dcterms:W3CDTF">2022-02-25T14:37:21Z</dcterms:created>
  <dcterms:modified xsi:type="dcterms:W3CDTF">2022-02-25T21:27:20Z</dcterms:modified>
</cp:coreProperties>
</file>