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1CBAFCDA-A2F0-4270-9966-C5CFA27AF281}" xr6:coauthVersionLast="47" xr6:coauthVersionMax="47" xr10:uidLastSave="{00000000-0000-0000-0000-000000000000}"/>
  <bookViews>
    <workbookView xWindow="1950" yWindow="1170" windowWidth="14520" windowHeight="15030" xr2:uid="{62828D2B-29ED-4B4A-BAE5-5CDEB2230564}"/>
  </bookViews>
  <sheets>
    <sheet name="Grupo_Aplicación" sheetId="2" r:id="rId1"/>
    <sheet name="Ej Sec10" sheetId="4" r:id="rId2"/>
    <sheet name="Ejercicios Cierre 1" sheetId="5" r:id="rId3"/>
    <sheet name="Ejercicios Cierre 2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4" i="5" l="1"/>
  <c r="D155" i="5" s="1"/>
  <c r="K136" i="5"/>
  <c r="K138" i="5" s="1"/>
  <c r="M138" i="5" s="1"/>
  <c r="L141" i="5" s="1"/>
  <c r="L142" i="5" s="1"/>
  <c r="M134" i="5"/>
  <c r="H120" i="5"/>
  <c r="D115" i="5"/>
  <c r="H129" i="5" s="1"/>
  <c r="D114" i="5"/>
  <c r="H126" i="5" s="1"/>
  <c r="C109" i="5"/>
  <c r="H106" i="5" s="1"/>
  <c r="E101" i="5"/>
  <c r="E102" i="5" s="1"/>
  <c r="E89" i="5"/>
  <c r="E90" i="5" s="1"/>
  <c r="H77" i="5"/>
  <c r="C80" i="5" s="1"/>
  <c r="C82" i="5" s="1"/>
  <c r="G18" i="5"/>
  <c r="G16" i="5"/>
  <c r="G8" i="5"/>
  <c r="G6" i="5"/>
  <c r="F154" i="4"/>
  <c r="F149" i="4"/>
  <c r="F147" i="4"/>
  <c r="C154" i="4"/>
  <c r="C149" i="4"/>
  <c r="C147" i="4"/>
  <c r="C146" i="4"/>
  <c r="C148" i="4" s="1"/>
  <c r="C150" i="4" s="1"/>
  <c r="C151" i="4" s="1"/>
  <c r="I130" i="4"/>
  <c r="I131" i="4"/>
  <c r="E121" i="4"/>
  <c r="E120" i="4"/>
  <c r="E119" i="4"/>
  <c r="G119" i="4"/>
  <c r="G120" i="4"/>
  <c r="G122" i="4"/>
  <c r="E122" i="4" s="1"/>
  <c r="G121" i="4"/>
  <c r="G118" i="4"/>
  <c r="E118" i="4" s="1"/>
  <c r="D130" i="4"/>
  <c r="D131" i="4" s="1"/>
  <c r="C155" i="4" l="1"/>
  <c r="C156" i="4" s="1"/>
  <c r="F146" i="4" s="1"/>
  <c r="F148" i="4" s="1"/>
  <c r="F150" i="4" s="1"/>
  <c r="F151" i="4" s="1"/>
  <c r="F155" i="4" s="1"/>
  <c r="F156" i="4" s="1"/>
  <c r="I154" i="5"/>
  <c r="I155" i="5" s="1"/>
  <c r="H114" i="5"/>
  <c r="D71" i="5"/>
  <c r="D76" i="5"/>
  <c r="F12" i="5"/>
  <c r="F13" i="5" s="1"/>
  <c r="F20" i="5"/>
  <c r="F21" i="5" s="1"/>
  <c r="M84" i="3"/>
  <c r="AA71" i="3"/>
  <c r="L95" i="4"/>
  <c r="L87" i="4"/>
  <c r="K104" i="4" s="1"/>
  <c r="L97" i="4"/>
  <c r="L96" i="4"/>
  <c r="L88" i="4"/>
  <c r="K107" i="4"/>
  <c r="K108" i="4"/>
  <c r="E100" i="4"/>
  <c r="E103" i="4" s="1"/>
  <c r="E101" i="4"/>
  <c r="E102" i="4"/>
  <c r="H98" i="4"/>
  <c r="D100" i="4" s="1"/>
  <c r="D103" i="4" s="1"/>
  <c r="L98" i="4"/>
  <c r="D102" i="4"/>
  <c r="D90" i="4"/>
  <c r="E96" i="4"/>
  <c r="D96" i="4"/>
  <c r="L90" i="4"/>
  <c r="H90" i="4"/>
  <c r="E90" i="4"/>
  <c r="D16" i="4"/>
  <c r="E70" i="4" s="1"/>
  <c r="I63" i="4"/>
  <c r="D70" i="4" s="1"/>
  <c r="F29" i="4"/>
  <c r="E39" i="4"/>
  <c r="K42" i="4" s="1"/>
  <c r="E49" i="4"/>
  <c r="E50" i="4"/>
  <c r="E42" i="4" s="1"/>
  <c r="I29" i="4"/>
  <c r="D39" i="4" s="1"/>
  <c r="E52" i="4" s="1"/>
  <c r="I52" i="4"/>
  <c r="J42" i="4"/>
  <c r="E16" i="4"/>
  <c r="J265" i="3"/>
  <c r="J267" i="3" s="1"/>
  <c r="I256" i="3"/>
  <c r="D267" i="3"/>
  <c r="I271" i="3" s="1"/>
  <c r="I272" i="3" s="1"/>
  <c r="D256" i="3"/>
  <c r="F259" i="3" s="1"/>
  <c r="K243" i="3"/>
  <c r="K231" i="3"/>
  <c r="K235" i="3" s="1"/>
  <c r="K244" i="3" s="1"/>
  <c r="N225" i="3"/>
  <c r="N224" i="3"/>
  <c r="N216" i="3"/>
  <c r="N217" i="3" s="1"/>
  <c r="N204" i="3"/>
  <c r="J206" i="3" s="1"/>
  <c r="N200" i="3"/>
  <c r="N201" i="3"/>
  <c r="N198" i="3"/>
  <c r="N185" i="3"/>
  <c r="N186" i="3"/>
  <c r="N197" i="3" s="1"/>
  <c r="N196" i="3" s="1"/>
  <c r="L167" i="3"/>
  <c r="L168" i="3"/>
  <c r="L161" i="3"/>
  <c r="I153" i="3"/>
  <c r="H144" i="3"/>
  <c r="K148" i="3"/>
  <c r="F141" i="3"/>
  <c r="F143" i="3"/>
  <c r="F145" i="3" s="1"/>
  <c r="F139" i="3"/>
  <c r="H133" i="3"/>
  <c r="H134" i="3"/>
  <c r="E100" i="3"/>
  <c r="R111" i="3" s="1"/>
  <c r="O106" i="3"/>
  <c r="U91" i="3"/>
  <c r="U90" i="3" s="1"/>
  <c r="U92" i="3" s="1"/>
  <c r="V81" i="3"/>
  <c r="Q82" i="3"/>
  <c r="Q81" i="3" s="1"/>
  <c r="V80" i="3" s="1"/>
  <c r="V82" i="3" s="1"/>
  <c r="AA70" i="3"/>
  <c r="U75" i="3"/>
  <c r="U76" i="3"/>
  <c r="K72" i="3"/>
  <c r="K73" i="3" s="1"/>
  <c r="K74" i="3"/>
  <c r="K75" i="3" s="1"/>
  <c r="P75" i="3"/>
  <c r="P76" i="3" s="1"/>
  <c r="F60" i="3"/>
  <c r="F61" i="3"/>
  <c r="F57" i="3"/>
  <c r="F58" i="3"/>
  <c r="F54" i="3"/>
  <c r="F55" i="3" s="1"/>
  <c r="F50" i="3" s="1"/>
  <c r="P50" i="3" s="1"/>
  <c r="F20" i="3"/>
  <c r="C27" i="3"/>
  <c r="C28" i="3" s="1"/>
  <c r="F21" i="3" s="1"/>
  <c r="F22" i="3" s="1"/>
  <c r="C26" i="3"/>
  <c r="K149" i="3"/>
  <c r="F51" i="3"/>
  <c r="O51" i="3"/>
  <c r="O110" i="3"/>
  <c r="O111" i="3"/>
  <c r="K105" i="4" l="1"/>
  <c r="K110" i="4"/>
  <c r="K245" i="3"/>
  <c r="D73" i="4"/>
  <c r="E53" i="4"/>
  <c r="E57" i="4" s="1"/>
  <c r="E56" i="4"/>
  <c r="G148" i="3"/>
  <c r="G149" i="3"/>
  <c r="N149" i="3" s="1"/>
  <c r="L42" i="4"/>
  <c r="O113" i="3"/>
  <c r="N203" i="3"/>
  <c r="N206" i="3" s="1"/>
  <c r="F159" i="3"/>
  <c r="K232" i="3"/>
  <c r="K236" i="3" s="1"/>
  <c r="K247" i="3" s="1"/>
  <c r="K248" i="3" s="1"/>
  <c r="H52" i="4"/>
  <c r="J52" i="4" s="1"/>
  <c r="M52" i="4" s="1"/>
  <c r="J55" i="4" s="1"/>
  <c r="J56" i="4" s="1"/>
  <c r="E102" i="3"/>
  <c r="F32" i="5"/>
  <c r="O114" i="3" l="1"/>
  <c r="R114" i="3" s="1"/>
  <c r="H125" i="3"/>
  <c r="D42" i="4"/>
  <c r="G150" i="3"/>
  <c r="N148" i="3"/>
  <c r="N150" i="3" s="1"/>
  <c r="F161" i="3"/>
  <c r="F166" i="3"/>
  <c r="F168" i="3" s="1"/>
  <c r="H171" i="3" l="1"/>
  <c r="H172" i="3" s="1"/>
  <c r="F174" i="3"/>
  <c r="H126" i="3"/>
  <c r="H128" i="3" s="1"/>
  <c r="H129" i="3" s="1"/>
  <c r="R125" i="3"/>
  <c r="R130" i="3" l="1"/>
  <c r="R133" i="3" s="1"/>
  <c r="R132" i="3" s="1"/>
  <c r="R126" i="3"/>
  <c r="R129" i="3" s="1"/>
</calcChain>
</file>

<file path=xl/sharedStrings.xml><?xml version="1.0" encoding="utf-8"?>
<sst xmlns="http://schemas.openxmlformats.org/spreadsheetml/2006/main" count="894" uniqueCount="628">
  <si>
    <t>EJEMPLO: ENTIDAD DEL GRUPO 2 EN COLOMBIA</t>
  </si>
  <si>
    <t>Año 1</t>
  </si>
  <si>
    <t>Año 2</t>
  </si>
  <si>
    <t>Año 3</t>
  </si>
  <si>
    <t>Año 4</t>
  </si>
  <si>
    <t>Año 5</t>
  </si>
  <si>
    <t>1 de Enero de 2015</t>
  </si>
  <si>
    <t>31 de Diciembre de 2015</t>
  </si>
  <si>
    <t>31 de Diciembre de 2016</t>
  </si>
  <si>
    <t>31 de Diciembre de 2017</t>
  </si>
  <si>
    <t>31 de Diciembre de 2018</t>
  </si>
  <si>
    <t>31 de Diciembre de 2019</t>
  </si>
  <si>
    <t>Fecha de transición</t>
  </si>
  <si>
    <t>Periodo de transición</t>
  </si>
  <si>
    <t>Periodo de aplicación</t>
  </si>
  <si>
    <t>ESFA</t>
  </si>
  <si>
    <t>No son comparables = No públicos</t>
  </si>
  <si>
    <t>Primeros EF comparativos</t>
  </si>
  <si>
    <t>Segundos EF comparativos</t>
  </si>
  <si>
    <t>= Públicos</t>
  </si>
  <si>
    <t>Grupo 1</t>
  </si>
  <si>
    <t>Grupo 2</t>
  </si>
  <si>
    <t>Grupo 3</t>
  </si>
  <si>
    <t>PREPARADORES DE INFORMACIÓN FINANCIERA EN COLOMBIA</t>
  </si>
  <si>
    <t>Ámbito de aplicación para preparadores que conforman el:</t>
  </si>
  <si>
    <t>Artículo 1.1.1.1</t>
  </si>
  <si>
    <t>Anexo 3 - Capítulo 1 - Párrafo 1.2</t>
  </si>
  <si>
    <t>(a) Emisores de valores</t>
  </si>
  <si>
    <t>(b) Entidades y negocios de interés público</t>
  </si>
  <si>
    <t xml:space="preserve"> </t>
  </si>
  <si>
    <t>(c) Tener ingresos brutos anuales inferiores a 6.000 smmlv.</t>
  </si>
  <si>
    <t>(c) Entidades que no estén en los literales anteriores, pero…</t>
  </si>
  <si>
    <t>cumplen una condición del paso 1 y una condición del paso 2, así:</t>
  </si>
  <si>
    <t>Paso 1:</t>
  </si>
  <si>
    <t>Activos totales superiores a 30.000 (SMMLV)</t>
  </si>
  <si>
    <t>Y</t>
  </si>
  <si>
    <t>Paso 2:</t>
  </si>
  <si>
    <r>
      <t xml:space="preserve">Ser subordinada o sucursal de una compañía extranjera que aplique NIIF plenas, </t>
    </r>
    <r>
      <rPr>
        <sz val="12"/>
        <color rgb="FFFF0000"/>
        <rFont val="Calibri (Cuerpo)_x0000_"/>
      </rPr>
      <t>o</t>
    </r>
  </si>
  <si>
    <r>
      <t xml:space="preserve">Ser subordinada o matriz de una compañía nacional que deba aplicar NIIF plenas, </t>
    </r>
    <r>
      <rPr>
        <sz val="12"/>
        <color rgb="FFFF0000"/>
        <rFont val="Calibri (Cuerpo)_x0000_"/>
      </rPr>
      <t>o</t>
    </r>
  </si>
  <si>
    <r>
      <t xml:space="preserve">Ser matriz, asociada o negocio conjunto de una o más entidades extranjeras que apliquen NIIF plenas, </t>
    </r>
    <r>
      <rPr>
        <sz val="12"/>
        <color rgb="FFFF0000"/>
        <rFont val="Calibri (Cuerpo)_x0000_"/>
      </rPr>
      <t>o</t>
    </r>
  </si>
  <si>
    <t>(d) Voluntariamente</t>
  </si>
  <si>
    <t>Una entidad del grupo 2 podría clasificarse voluntariamente en el grupo 1, o una entidad del grupo 3 en el grupo 2, pero debe informar de dicho cambio al organismo de control correspondiente.</t>
  </si>
  <si>
    <t>Para las entidades del grupo 1 y del grupo 2, aplica la permanencia, pero no para las entidades del grupo 3.</t>
  </si>
  <si>
    <t>ESFA:</t>
  </si>
  <si>
    <t>1 de enero de 2019</t>
  </si>
  <si>
    <t>31 de Diciembre de 2020</t>
  </si>
  <si>
    <t>Primeros EF bajo NIIF Plenas</t>
  </si>
  <si>
    <t>INVERSIONES</t>
  </si>
  <si>
    <t>Por ejemplo:</t>
  </si>
  <si>
    <t>CDT's</t>
  </si>
  <si>
    <t>Sección 7</t>
  </si>
  <si>
    <t>Equivalentes al efectivo</t>
  </si>
  <si>
    <t>Sección 11</t>
  </si>
  <si>
    <t>Intrumentos financieros básicos</t>
  </si>
  <si>
    <t>Condiciones:</t>
  </si>
  <si>
    <t>- Inversión</t>
  </si>
  <si>
    <t>- Corto Plazo (muy) y alta liquidez</t>
  </si>
  <si>
    <t>Desde el momento de su constitución y hasta su vencimiento</t>
  </si>
  <si>
    <t>no pasen más de 3 meses</t>
  </si>
  <si>
    <t>- No cambien su valor de forma significativa</t>
  </si>
  <si>
    <t>=&gt; Medición es al "Costo"</t>
  </si>
  <si>
    <t>Constitución</t>
  </si>
  <si>
    <t>Vencimiento</t>
  </si>
  <si>
    <t>4 meses</t>
  </si>
  <si>
    <t>Mediciones:</t>
  </si>
  <si>
    <t>- Costo menos deterioro de valor</t>
  </si>
  <si>
    <t>- Costo amortizado</t>
  </si>
  <si>
    <t>- Valor razonable</t>
  </si>
  <si>
    <t>=&gt; Inversiones en acciones que no cotizan en bolsa</t>
  </si>
  <si>
    <t>=&gt; Inversiones en acciones que cotizan en bolsa o su VR se puede determinar sin costo o esfuerzo desproporcionado</t>
  </si>
  <si>
    <t>=&gt; Inversiones (capital, intereses, fechas de pago establecidas)</t>
  </si>
  <si>
    <t>Ejemplo:</t>
  </si>
  <si>
    <t>Entidad A</t>
  </si>
  <si>
    <t>Inversión</t>
  </si>
  <si>
    <t>Tasa de int</t>
  </si>
  <si>
    <t>Inicio</t>
  </si>
  <si>
    <t>Fin</t>
  </si>
  <si>
    <t>Capital</t>
  </si>
  <si>
    <t>Intereses</t>
  </si>
  <si>
    <t>Tabla de amortización</t>
  </si>
  <si>
    <t>Flujo de salida</t>
  </si>
  <si>
    <t>Flujo entrada</t>
  </si>
  <si>
    <t>INVERSIONES EN ACCIONES</t>
  </si>
  <si>
    <t>Inversiones en instrumentos patrimoniales:</t>
  </si>
  <si>
    <t>% participación (presunción)</t>
  </si>
  <si>
    <t>+50%</t>
  </si>
  <si>
    <t>Control =&gt; Poder de dirigir las actividades de la "subsidiaria"</t>
  </si>
  <si>
    <t>Sección 9</t>
  </si>
  <si>
    <t>Estados financieros consolidados y separados</t>
  </si>
  <si>
    <t>Controladora</t>
  </si>
  <si>
    <t>Proceso de consolidación:</t>
  </si>
  <si>
    <t>Combinación de EF con subsidiarias</t>
  </si>
  <si>
    <t>Eliminación de partidas recíprocas</t>
  </si>
  <si>
    <t>Determinar si hay PNC</t>
  </si>
  <si>
    <t>EF Consolidado</t>
  </si>
  <si>
    <t>Estados financieros separados</t>
  </si>
  <si>
    <t>Elección a la controladora de medir la inversión:</t>
  </si>
  <si>
    <t>- Método de la participación</t>
  </si>
  <si>
    <t>DUR 2420 de 2015 "excepción" =&gt; Colombia</t>
  </si>
  <si>
    <t>Influencia significativa =&gt; Poder "participación" en la dirección de las actividades</t>
  </si>
  <si>
    <t>de la Asociada</t>
  </si>
  <si>
    <t>Sección 14</t>
  </si>
  <si>
    <t>Elección al inversionista de medir la inversión:</t>
  </si>
  <si>
    <t>- 20%</t>
  </si>
  <si>
    <t>Inversión normal</t>
  </si>
  <si>
    <t>Entidad X tiene dos inversiones que no generan control ni influencia significativa en A y B</t>
  </si>
  <si>
    <t>Inversión en A</t>
  </si>
  <si>
    <t>Inversión en B</t>
  </si>
  <si>
    <t>31-Dic-2020.</t>
  </si>
  <si>
    <t>No cotiza en bolsa</t>
  </si>
  <si>
    <t>Cotiza en bolsa</t>
  </si>
  <si>
    <t>Medición posterior</t>
  </si>
  <si>
    <t>Indicios de deterioro de valor: "Pérdidas en la entidad A"</t>
  </si>
  <si>
    <t>Valor recuperable</t>
  </si>
  <si>
    <t>Escenario 1</t>
  </si>
  <si>
    <t>Reconocimiento contable:</t>
  </si>
  <si>
    <t>DB - ER - Gasto por deterioro en inversiones</t>
  </si>
  <si>
    <t>CR - ESF - Inversión en A "Deterioro"</t>
  </si>
  <si>
    <t>Escenario 2</t>
  </si>
  <si>
    <t>El valor en bolsa puede ser:</t>
  </si>
  <si>
    <t>a.</t>
  </si>
  <si>
    <t>b.</t>
  </si>
  <si>
    <t>Escenario 2a</t>
  </si>
  <si>
    <t>DB - ESF - Inversión en B "Incremento en el VR"</t>
  </si>
  <si>
    <t>Escenario 2b</t>
  </si>
  <si>
    <t>DB - ER - (Ganancia) pérdida por med VR de IF</t>
  </si>
  <si>
    <t>CR - ER - (Ganancia) pérdida por med VR de IF</t>
  </si>
  <si>
    <t>CR - ESF - Inversión en B "Disminución en el VR"</t>
  </si>
  <si>
    <t>INGRESOS DE ACTIVIDADES ORDINARIAS</t>
  </si>
  <si>
    <t>Sección 23</t>
  </si>
  <si>
    <t>Venta de bienes</t>
  </si>
  <si>
    <t>Prestación de servicios</t>
  </si>
  <si>
    <t>Constratos de construcción</t>
  </si>
  <si>
    <t>Utilización de activos:</t>
  </si>
  <si>
    <t>Regalías</t>
  </si>
  <si>
    <t>Dividendos</t>
  </si>
  <si>
    <t>Transferencia de riesgos y ventajas del bien</t>
  </si>
  <si>
    <t>Ejemplo 1</t>
  </si>
  <si>
    <t>Venta de computadores</t>
  </si>
  <si>
    <t>DB - ESF - Cuentas comerciales por cobrar</t>
  </si>
  <si>
    <t>CR - ER - Ingresos de actividades ordinarias</t>
  </si>
  <si>
    <t>CR - ESF - Cuentas comerciales por cobrar</t>
  </si>
  <si>
    <t>DB - ESF - Efectivo</t>
  </si>
  <si>
    <t>DB - ESF - Efectivo (si el pago es de contado)</t>
  </si>
  <si>
    <t>Ejemplo 2</t>
  </si>
  <si>
    <t>b. El cliente no recoge la mercancía</t>
  </si>
  <si>
    <t>a. El cliente recoge la mercancía y paga de contado</t>
  </si>
  <si>
    <t>No se puede reconocer el ingreso</t>
  </si>
  <si>
    <t>i. Desembolsa un anticipo</t>
  </si>
  <si>
    <t>DB - ESF - Efectivo (por el pago recibido)</t>
  </si>
  <si>
    <t>CR - ESF - Anticipos de clientes (pasivo)</t>
  </si>
  <si>
    <t>ii. Se genera la factura</t>
  </si>
  <si>
    <t>CR - ESF - Ingreso diferido (pasivo)</t>
  </si>
  <si>
    <t>(obligación de desempeño)</t>
  </si>
  <si>
    <t>Ejemplo 3</t>
  </si>
  <si>
    <t>DB - ESF - Cuentas comerciales por cobrar - por facturar</t>
  </si>
  <si>
    <t>Se reconocen ingresos cuando se presta el servicio o en la medida en la cual el servicio es prestado</t>
  </si>
  <si>
    <t>Medición por el grado de avance:</t>
  </si>
  <si>
    <t>a. Valor total de los ingresos</t>
  </si>
  <si>
    <t>b. Valor total de los costos (proyección)</t>
  </si>
  <si>
    <t>Utilidad proyectada</t>
  </si>
  <si>
    <t xml:space="preserve">Valor ingresos x Costos ejecutados / Costos totales (e) </t>
  </si>
  <si>
    <t>Grado de avance:</t>
  </si>
  <si>
    <t>Ingresos:</t>
  </si>
  <si>
    <t>Ingresos de actividades ordinarias</t>
  </si>
  <si>
    <t>Costos de ventas</t>
  </si>
  <si>
    <t>Utilidad</t>
  </si>
  <si>
    <t>Medición base cero:</t>
  </si>
  <si>
    <t>(al cierre de obra o ejecución del servicio)</t>
  </si>
  <si>
    <t>¿Este valor es recuperable?</t>
  </si>
  <si>
    <t>NO</t>
  </si>
  <si>
    <t>Gasto</t>
  </si>
  <si>
    <t>SI</t>
  </si>
  <si>
    <t>=&gt;</t>
  </si>
  <si>
    <t>CUENTAS COMERCIALES POR COBRAR</t>
  </si>
  <si>
    <t>a. El cliente recoge la mercancía y se compromete a pagar 3 meses después</t>
  </si>
  <si>
    <t>Medición posterior:</t>
  </si>
  <si>
    <t>(cuando la CCC se cobran en un término normal)</t>
  </si>
  <si>
    <t>(cuando la CCC se convierte en una transacción de financiación)</t>
  </si>
  <si>
    <t>Han pasado 6 meses, y el cliente no ha pagado aún…</t>
  </si>
  <si>
    <t>Deterioro de valor:</t>
  </si>
  <si>
    <t>Paso 1</t>
  </si>
  <si>
    <t>Paso 2</t>
  </si>
  <si>
    <t>Identificar indicios de pérdida de valor de la cartera</t>
  </si>
  <si>
    <t>Si hay indicios - calcular el deterioro de valor</t>
  </si>
  <si>
    <t>¿Cuánto puede recuperarse del activo?</t>
  </si>
  <si>
    <t>=&gt; Seguros, garantías</t>
  </si>
  <si>
    <t>Escenario a.</t>
  </si>
  <si>
    <t>Escenario b.</t>
  </si>
  <si>
    <t>DB - ER - Deterioro de valor de la cartera</t>
  </si>
  <si>
    <t>CR - ESF - CCC "Deterioro de valor"</t>
  </si>
  <si>
    <t>Saldo CCC</t>
  </si>
  <si>
    <t>Si la cartera es de "varios" cliente y no se puede hacer un análisis individual, entonces la entidad podrá utilizar</t>
  </si>
  <si>
    <t>otras alternativas técnicas para deteriorar la cartera:</t>
  </si>
  <si>
    <t>Matriz de provisiones</t>
  </si>
  <si>
    <t>Tiene que representar el riesgo crediticio de la entidad</t>
  </si>
  <si>
    <t>Grupos homogeneos de clientes según el riesgo determinado y se aplican unos % con base en la experiencia</t>
  </si>
  <si>
    <t>NIIF para las Pymes:</t>
  </si>
  <si>
    <t>Deterioro de valor con base en las pérdidas incurridas</t>
  </si>
  <si>
    <t>Pasado un año, la entidad decide castigar la cartera:</t>
  </si>
  <si>
    <t>DB - ESF - CCC "Deterioro de valor"</t>
  </si>
  <si>
    <t>Pasado un año más, la entidad recibe un pago de esta cuenta por cobrar</t>
  </si>
  <si>
    <t>CR - ER - Otros ingresos</t>
  </si>
  <si>
    <t>Continuidad al Escenario b.i.</t>
  </si>
  <si>
    <t>Continuidad al Escenario b.ii.</t>
  </si>
  <si>
    <t>Pasado dos años, la entidad aún mantiene la cartera deteriorada y le pagan:</t>
  </si>
  <si>
    <t>En el momento de recibir el pago:</t>
  </si>
  <si>
    <t>CR - ER - Deterioro de valor de la cartera</t>
  </si>
  <si>
    <t>Recuperación del gasto</t>
  </si>
  <si>
    <t>INVENTARIOS</t>
  </si>
  <si>
    <t>SECCIÓN 13</t>
  </si>
  <si>
    <t>Descuentos</t>
  </si>
  <si>
    <t>Transporte</t>
  </si>
  <si>
    <t>Valor del inventario (Costo)</t>
  </si>
  <si>
    <t>Impuestos recuperables (19%)</t>
  </si>
  <si>
    <t>No aplica como inventario porque es recuperable (declaración de IVA como un menor valor a pagar)</t>
  </si>
  <si>
    <t>Descuento 1</t>
  </si>
  <si>
    <t>Descuento 2 "volumen"</t>
  </si>
  <si>
    <t>Unidades</t>
  </si>
  <si>
    <t>Valor por unidad</t>
  </si>
  <si>
    <t>Venta de unidades</t>
  </si>
  <si>
    <t>Efecto en el ER "Costo de ventas"</t>
  </si>
  <si>
    <t>Unidades en Stock</t>
  </si>
  <si>
    <t>Aún se encuentran en el inventario</t>
  </si>
  <si>
    <t>Costo de ventas total:</t>
  </si>
  <si>
    <t>Inventario total:</t>
  </si>
  <si>
    <t>Costo de adquisición (Materia prima)</t>
  </si>
  <si>
    <t>Materia prima</t>
  </si>
  <si>
    <t>+ Mano de obra + Otros costos de fabricación</t>
  </si>
  <si>
    <t>+ Empaques o envases</t>
  </si>
  <si>
    <t>= Inventario disponible para la venta</t>
  </si>
  <si>
    <t>Proceso productivo:</t>
  </si>
  <si>
    <t>Inventario</t>
  </si>
  <si>
    <t>Valor Neto de Realización</t>
  </si>
  <si>
    <t>Precio (e) de venta</t>
  </si>
  <si>
    <t>- Costo para realizar la venta de forma definitiva</t>
  </si>
  <si>
    <t>VNR</t>
  </si>
  <si>
    <t>Valor en Libros</t>
  </si>
  <si>
    <t>Menor</t>
  </si>
  <si>
    <t>OK</t>
  </si>
  <si>
    <t>Ejemplo 2i</t>
  </si>
  <si>
    <t>+ Comisión + Transporte</t>
  </si>
  <si>
    <t>Indicador de deterioro</t>
  </si>
  <si>
    <t>DB - ER - Deterioro de valor de los inventarios</t>
  </si>
  <si>
    <t>CR - ESF - Inventarios "Deterioro de valor"</t>
  </si>
  <si>
    <t>PROPIEDADES, PLANTA Y EQUIPO</t>
  </si>
  <si>
    <t>Terreno</t>
  </si>
  <si>
    <t>Modelo del costo</t>
  </si>
  <si>
    <t>Modelo de revaluación</t>
  </si>
  <si>
    <t>Sección 17</t>
  </si>
  <si>
    <t>(El uso se lo da la entidad)</t>
  </si>
  <si>
    <t>Que el valor del costo no se puede ajustar</t>
  </si>
  <si>
    <t>Avalúo Técnico</t>
  </si>
  <si>
    <t>No hay ajuste - Puede presentarse una nota a los EF</t>
  </si>
  <si>
    <t>No hay indicios de deterioro de valor</t>
  </si>
  <si>
    <t>Ajuste contable:</t>
  </si>
  <si>
    <t>DB - ESF - PPyEQ - Terrenos</t>
  </si>
  <si>
    <t>CR - ESF - Patrimonio - Superávit de revaluación (ORI)</t>
  </si>
  <si>
    <t>ORI = Estado financiero</t>
  </si>
  <si>
    <t>Superávit de revaluación</t>
  </si>
  <si>
    <t>Impuesto a las ganancias diferido</t>
  </si>
  <si>
    <t>Valor razonable</t>
  </si>
  <si>
    <t>Año 2020</t>
  </si>
  <si>
    <t>DB - ESF - Patrimonio - Superávit de revaluación (ORI)</t>
  </si>
  <si>
    <t>CR - ESF - PPyEQ - Terrenos</t>
  </si>
  <si>
    <t>DB - ER - Gasto por deterioro de valor de las PPyEQ</t>
  </si>
  <si>
    <t>PROPIEDADES DE INVERSIÓN</t>
  </si>
  <si>
    <t>(El uso se lo da la un tercero)</t>
  </si>
  <si>
    <t>Sección 16</t>
  </si>
  <si>
    <t>DB - ESF - Propiedades de inversión "revaluación"</t>
  </si>
  <si>
    <t>CR - ER - Ganancia (pérdida) en la medición de PdeInv</t>
  </si>
  <si>
    <r>
      <t xml:space="preserve">(a) contar con una planta de personal no superior a diez (10) trabajadores </t>
    </r>
    <r>
      <rPr>
        <sz val="12"/>
        <color rgb="FFFF0000"/>
        <rFont val="Calibri (Cuerpo)_x0000_"/>
      </rPr>
      <t>(promedio)</t>
    </r>
  </si>
  <si>
    <r>
      <t xml:space="preserve">(b) poseer activos totales, </t>
    </r>
    <r>
      <rPr>
        <sz val="12"/>
        <color rgb="FFFF0000"/>
        <rFont val="Calibri (Cuerpo)_x0000_"/>
      </rPr>
      <t>excluida la vivienda</t>
    </r>
    <r>
      <rPr>
        <sz val="12"/>
        <color theme="1"/>
        <rFont val="Calibri"/>
        <family val="2"/>
        <scheme val="minor"/>
      </rPr>
      <t>, por valor inferior a quinientos (500) (smmlv)</t>
    </r>
  </si>
  <si>
    <r>
      <t xml:space="preserve">Costo de adq - Deprec - </t>
    </r>
    <r>
      <rPr>
        <sz val="12"/>
        <color rgb="FFFF0000"/>
        <rFont val="Calibri (Cuerpo)_x0000_"/>
      </rPr>
      <t>Deterioro de valor</t>
    </r>
  </si>
  <si>
    <t>Es posible solamente si hay un cambio de política contable</t>
  </si>
  <si>
    <t>(Valor razonable =&gt; cada vez que se presenten</t>
  </si>
  <si>
    <t>cambios significativos)</t>
  </si>
  <si>
    <t>Escenario 3</t>
  </si>
  <si>
    <t>Terrenos</t>
  </si>
  <si>
    <t>Propiedades que se encuentran bajo arrendamientos operativos</t>
  </si>
  <si>
    <t>Y la propiedad es un bien inmueble (terrenos, construcciones y/o edificaciones)</t>
  </si>
  <si>
    <t>CR - ESF - Propiedades de inversión "revaluación"</t>
  </si>
  <si>
    <t>DB - ER - Ganancia (pérdida) en la medición de PdeInv</t>
  </si>
  <si>
    <t>AJUSTES POR ADOPCIÓN POR PRIMERA VEZ</t>
  </si>
  <si>
    <t>1-ENE-2015.</t>
  </si>
  <si>
    <t>DR 2649 / 93</t>
  </si>
  <si>
    <t>NIIF para Pymes</t>
  </si>
  <si>
    <t>Avalúo técnico</t>
  </si>
  <si>
    <t>DB - PPyEQ - Terrenos</t>
  </si>
  <si>
    <t>CR - Patrimonio - Ganan Acum - Adx1ra Vez</t>
  </si>
  <si>
    <t>PPyEQ - Terrenos</t>
  </si>
  <si>
    <t>Patrimonio - Ganan Acum - Adx1ra Vez</t>
  </si>
  <si>
    <t>Venta del terreno</t>
  </si>
  <si>
    <t>CR - PPyEQ - Terrenos</t>
  </si>
  <si>
    <t>DB - Efectivo</t>
  </si>
  <si>
    <t>CR - ER - Ganancias por venta de activos</t>
  </si>
  <si>
    <t>Exención costo atribuído</t>
  </si>
  <si>
    <t>DB - Patrimonio - Ganan Acum - Adx1ra Vez</t>
  </si>
  <si>
    <t>CR - Patrimonio - Ganan Acum - Utilidad del periodo</t>
  </si>
  <si>
    <t>=&gt; Susceptible de ser distribuida</t>
  </si>
  <si>
    <t>INVENTARIO</t>
  </si>
  <si>
    <t>COMPRA:</t>
  </si>
  <si>
    <t>Valor compra</t>
  </si>
  <si>
    <t>Empaque "general"</t>
  </si>
  <si>
    <t>Costo de adquisición</t>
  </si>
  <si>
    <t>Valor neto realizable</t>
  </si>
  <si>
    <t>Precio (e.) venta</t>
  </si>
  <si>
    <t>- Costos (e.) para realizar</t>
  </si>
  <si>
    <t>la venta definitiva</t>
  </si>
  <si>
    <t>No hay deterioro de valor</t>
  </si>
  <si>
    <t>Utilidad potencial</t>
  </si>
  <si>
    <t>Solamente se reconoce cuando se realice la venta</t>
  </si>
  <si>
    <t>Comisión</t>
  </si>
  <si>
    <t>Empaque "especial"</t>
  </si>
  <si>
    <t>Si hay deterioro de valor</t>
  </si>
  <si>
    <t>Ajuste inmediato en la contabilidad:</t>
  </si>
  <si>
    <t>DB - ER - Gasto por deterioro</t>
  </si>
  <si>
    <t>CR - ESF - Inventario</t>
  </si>
  <si>
    <t>SECCIÓN 10</t>
  </si>
  <si>
    <t>Ejemplo de un cambio en una política contable:</t>
  </si>
  <si>
    <t>Terreno 1</t>
  </si>
  <si>
    <t>Terreno 2</t>
  </si>
  <si>
    <t>Presentación de los Estados Financieros</t>
  </si>
  <si>
    <t>Estado de Situación Financiera</t>
  </si>
  <si>
    <t>Activos</t>
  </si>
  <si>
    <t>No Corrientes</t>
  </si>
  <si>
    <t>Propiedades, planta y equipo</t>
  </si>
  <si>
    <t>utilizando el modelo de revaluación.</t>
  </si>
  <si>
    <t>Procedimiento:</t>
  </si>
  <si>
    <t>a. Cambiar la política contable por cambio del modelo del costo al modelo de revaluación</t>
  </si>
  <si>
    <t>de las propiedades, planta y equipo, para los terrenos</t>
  </si>
  <si>
    <t>Valor razonable:</t>
  </si>
  <si>
    <t>Re-expresados</t>
  </si>
  <si>
    <t>Revelación en las notas a los estados financieros</t>
  </si>
  <si>
    <t>Ajuste por cambio</t>
  </si>
  <si>
    <t>de política (a)</t>
  </si>
  <si>
    <t>Patrimonio</t>
  </si>
  <si>
    <t>Superávit de Revaluación</t>
  </si>
  <si>
    <t>(a) La entidad decidió cambiar de política contable, pasando de un modelo del costo a un</t>
  </si>
  <si>
    <t>modelo de revaluación, con el fin de suministrar información más relevante.</t>
  </si>
  <si>
    <t>Este cambio se debe a que los valores razonables de los terrenos se pueden determinar</t>
  </si>
  <si>
    <t>sin un costo o esfuerzo desproporcionado.</t>
  </si>
  <si>
    <t>Registros en los Estados Financieros:</t>
  </si>
  <si>
    <t>DB - Terrenos (revaluación)</t>
  </si>
  <si>
    <t>Impuesto de renta diferido:</t>
  </si>
  <si>
    <t>Naturaleza</t>
  </si>
  <si>
    <t>CR - Superávit de Revaluación</t>
  </si>
  <si>
    <t>Impuesto</t>
  </si>
  <si>
    <t>Año</t>
  </si>
  <si>
    <t>Valor NIIF</t>
  </si>
  <si>
    <t>Base Fiscal</t>
  </si>
  <si>
    <t>Diferencia</t>
  </si>
  <si>
    <t>Tipo Diferencia</t>
  </si>
  <si>
    <t>Tarifa</t>
  </si>
  <si>
    <t>Diferido</t>
  </si>
  <si>
    <t>Temporaria</t>
  </si>
  <si>
    <t>Imponible = Pasivo</t>
  </si>
  <si>
    <t>Registro contable:</t>
  </si>
  <si>
    <t>Registros en la Contabilidad</t>
  </si>
  <si>
    <t>DB - Superávit de Revaluación - Patrimonio</t>
  </si>
  <si>
    <t>CR - Pasivo por impuestos diferidos</t>
  </si>
  <si>
    <t>Notas a los estados financieros:</t>
  </si>
  <si>
    <t>De conformidad con el párrafo 10.10A, la entidad ha empleado la siguiente exención:</t>
  </si>
  <si>
    <t>Un cambio del modelo del costo al modelo de revaluación para una clase de propiedades, planta y equipo</t>
  </si>
  <si>
    <t>"terrenos" se contabilizará de forma prospectiva, en lugar de hacerlo de acuerdo con los párrafos 10.11 y 10.12.</t>
  </si>
  <si>
    <t>Ejemplo de un cambio en una estimación contable:</t>
  </si>
  <si>
    <t>Corrientes</t>
  </si>
  <si>
    <t>Cuentas comerciales por</t>
  </si>
  <si>
    <t>cobrar - Nota 5</t>
  </si>
  <si>
    <t>Notas a los Estados Financieros</t>
  </si>
  <si>
    <t>El deterioro de valor, se calculó de la siguiente manera:</t>
  </si>
  <si>
    <t>Cuentas comerciales por cobrar</t>
  </si>
  <si>
    <t>Cartera</t>
  </si>
  <si>
    <t>Evidencia de D?</t>
  </si>
  <si>
    <t>Estimado</t>
  </si>
  <si>
    <t>Valor Deterioro</t>
  </si>
  <si>
    <t>Facturado</t>
  </si>
  <si>
    <t>Cliente 1</t>
  </si>
  <si>
    <t>Si</t>
  </si>
  <si>
    <t>No facturada</t>
  </si>
  <si>
    <t>Cliente 2</t>
  </si>
  <si>
    <t>Deterioro</t>
  </si>
  <si>
    <t>Cliente 3</t>
  </si>
  <si>
    <t>No</t>
  </si>
  <si>
    <t>AÑO 2020</t>
  </si>
  <si>
    <t>Si (Liquidación)</t>
  </si>
  <si>
    <t>Nota: Las estimaciones del deterioro de cartera han cambiado, incrementando de $35M a $70M</t>
  </si>
  <si>
    <t>DB - (Recuperación) Pérdida por deterioro de cartera</t>
  </si>
  <si>
    <t>CR - Cuentas comerciales por cobrar (Deterioro)</t>
  </si>
  <si>
    <t>DB - Cuentas comerciales por cobrar (Deterioro)</t>
  </si>
  <si>
    <t>CR - (Recuperación) Pérdida por deterioro de cartera</t>
  </si>
  <si>
    <t>Efecto neto en el resultado</t>
  </si>
  <si>
    <t>Evaluación =&gt; Se mantiene en Grupo 2</t>
  </si>
  <si>
    <t>Evaluación =&gt; Pasa al Grupo 1</t>
  </si>
  <si>
    <t>Se cumplen las condiciones del Grupo 1</t>
  </si>
  <si>
    <t>NIIF Pymes: Últimos EEFF</t>
  </si>
  <si>
    <t>A 31 de diciembre del año 2020, la entidad tiene dos terrenos medidos por el modelo del costo.</t>
  </si>
  <si>
    <t>A 31 de diciembre del año 2021, la entidad decidió adoptar la política de medición posterior</t>
  </si>
  <si>
    <t>b. Determinar el valor razonable de los terrenos al 31.12.2021 y al 31.12.2020</t>
  </si>
  <si>
    <t>Año 2021</t>
  </si>
  <si>
    <t>Nota: Se repite el mismo procedimiento para el año 2021</t>
  </si>
  <si>
    <t>Por lo tanto, la información de los años 2020 y 2021 no es completamente comparativa.</t>
  </si>
  <si>
    <t>Alternativa 1</t>
  </si>
  <si>
    <t>Alternativa 2</t>
  </si>
  <si>
    <t>AÑO 2021</t>
  </si>
  <si>
    <t>desde el año 2020 al 2021.</t>
  </si>
  <si>
    <t>Registros contables en el año 2021 serán:</t>
  </si>
  <si>
    <t>Ejemplos de Medición Posterior (Principales Rubros NIIF para Pymes)</t>
  </si>
  <si>
    <t>1-Dic-2021-</t>
  </si>
  <si>
    <t>31-Mar-2022-</t>
  </si>
  <si>
    <t>31 de diciembre de 2021</t>
  </si>
  <si>
    <t>Valor a devolver el 31.12.21</t>
  </si>
  <si>
    <t>Medición inicial - posterior</t>
  </si>
  <si>
    <t>31-Dic-2021.</t>
  </si>
  <si>
    <t>c. El cliente recoge la mercancía pero no se factura en 2021</t>
  </si>
  <si>
    <t>c. Costos ejecutados al 31-12-21</t>
  </si>
  <si>
    <t>Inicio: 25-11-2021 Terminación: 31-03-22</t>
  </si>
  <si>
    <t>Inicio: 25-11-202 Terminación: 31-03-22</t>
  </si>
  <si>
    <t>Presentación del EF al 31-12-21</t>
  </si>
  <si>
    <t>31-12-2021-</t>
  </si>
  <si>
    <t>Al 31 de diciembre de 2021</t>
  </si>
  <si>
    <t>Saldos a 31-12-21</t>
  </si>
  <si>
    <t>Saldos al 1-ENE-2015. =&gt; 31-DIC-2021.</t>
  </si>
  <si>
    <t>Al 31 de diciembre del año 2021</t>
  </si>
  <si>
    <t>31-dic-2021-</t>
  </si>
  <si>
    <t>Políticas contables, estimaciones contables y errores de ejercicios anteriores</t>
  </si>
  <si>
    <r>
      <t xml:space="preserve">Planta de personal mayor a 200 trabajadores, </t>
    </r>
    <r>
      <rPr>
        <sz val="12"/>
        <color rgb="FFFF0000"/>
        <rFont val="Calibri (Cuerpo)_x0000_"/>
      </rPr>
      <t>o</t>
    </r>
  </si>
  <si>
    <r>
      <t xml:space="preserve">Realizar importaciones </t>
    </r>
    <r>
      <rPr>
        <sz val="12"/>
        <color rgb="FFFF0000"/>
        <rFont val="Calibri (Cuerpo)_x0000_"/>
      </rPr>
      <t>o</t>
    </r>
    <r>
      <rPr>
        <sz val="12"/>
        <rFont val="Calibri"/>
        <family val="2"/>
        <scheme val="minor"/>
      </rPr>
      <t xml:space="preserve"> exportaciones que representen más del 50% de las compras o de las ventas respectivamente.</t>
    </r>
  </si>
  <si>
    <t>Se cumplen las condiciones del Grupo 3</t>
  </si>
  <si>
    <t>De manera voluntaria, la entidad puede permanecer en el Grupo 2</t>
  </si>
  <si>
    <t>=&gt; Emitir un documento a la Superintendencia indicando su permanencia en el Grupo 2</t>
  </si>
  <si>
    <t>Ejercicio 1.</t>
  </si>
  <si>
    <t>Errores de ejercicios anteriores:</t>
  </si>
  <si>
    <t>EF_31_DIC_2020</t>
  </si>
  <si>
    <t>Pasivos</t>
  </si>
  <si>
    <t>Ingresos</t>
  </si>
  <si>
    <t>Gastos</t>
  </si>
  <si>
    <t>a. Dejó de registrar un gasto por valor de:</t>
  </si>
  <si>
    <t>b. Dejó de registrar un gasto por valor de:</t>
  </si>
  <si>
    <t>La entidad se da cuenta en 2021, que cometió un error al no registrar estas partidas:</t>
  </si>
  <si>
    <t>EF_31_DIC_2021</t>
  </si>
  <si>
    <t>¿Materiales?</t>
  </si>
  <si>
    <t>No es material</t>
  </si>
  <si>
    <t>Material</t>
  </si>
  <si>
    <t>Ajuste contable de la partida no material</t>
  </si>
  <si>
    <t>Durante el año 2021, se registra:</t>
  </si>
  <si>
    <t>DB - ER - Gasto</t>
  </si>
  <si>
    <t>CR - ESF - Cuenta por pagar</t>
  </si>
  <si>
    <t>EF_31_DIC_2019</t>
  </si>
  <si>
    <t>Notas a los EF</t>
  </si>
  <si>
    <t>Conciliación</t>
  </si>
  <si>
    <t>(Re-expresados)</t>
  </si>
  <si>
    <t>Ajuste contable de la partida material</t>
  </si>
  <si>
    <t>DB - ER - Ganancias acumuladas</t>
  </si>
  <si>
    <t>Ejercicio 2.</t>
  </si>
  <si>
    <t>Cambios en estimaciones:</t>
  </si>
  <si>
    <t>La entidad tiene propiedades, planta y equipo por valor de:</t>
  </si>
  <si>
    <t>Vehículo</t>
  </si>
  <si>
    <t>Uso:</t>
  </si>
  <si>
    <t>Gerencia</t>
  </si>
  <si>
    <t>Costo:</t>
  </si>
  <si>
    <t>Depreciación:</t>
  </si>
  <si>
    <t>Método</t>
  </si>
  <si>
    <t>Línea recta</t>
  </si>
  <si>
    <t>Vida útil</t>
  </si>
  <si>
    <t>Años</t>
  </si>
  <si>
    <t>Valor residual</t>
  </si>
  <si>
    <t>Tiempo de uso</t>
  </si>
  <si>
    <t>Valor en libros:</t>
  </si>
  <si>
    <t>Costo</t>
  </si>
  <si>
    <t>- Valor residual</t>
  </si>
  <si>
    <t>= Valor depreciable</t>
  </si>
  <si>
    <t>Tiempo depreciable</t>
  </si>
  <si>
    <t>Depreciación anual</t>
  </si>
  <si>
    <t>Deprec. Acumulada</t>
  </si>
  <si>
    <t>Valor en libros al 31_Dic_2020</t>
  </si>
  <si>
    <t>Transporte de inventarios</t>
  </si>
  <si>
    <t>Valor en libros</t>
  </si>
  <si>
    <t>Vida útil (remanente)</t>
  </si>
  <si>
    <t>Valor en libros al 31_Dic_2021</t>
  </si>
  <si>
    <t>Cuentas por cobrar comerciales</t>
  </si>
  <si>
    <t>USD</t>
  </si>
  <si>
    <t>COP</t>
  </si>
  <si>
    <t>TRM</t>
  </si>
  <si>
    <t>Sección 30</t>
  </si>
  <si>
    <t>Las partidas monetarias deben ser ajustas por diferencia en cambio y su efecto reconocido en el resultado.</t>
  </si>
  <si>
    <t>15_Dic_2021</t>
  </si>
  <si>
    <t>31_Dic_2021</t>
  </si>
  <si>
    <t>DB - ESF - Cuentas por cobrar comerciales</t>
  </si>
  <si>
    <t>CR - ER - Ingresos por diferencia en cambio</t>
  </si>
  <si>
    <t>=&gt; Diferencia temporaria - Impuesto de renta diferido (Sección 29)</t>
  </si>
  <si>
    <t>Cuentas por pagar comerciales</t>
  </si>
  <si>
    <t>DB - ER - Gasto por diferencia en cambio</t>
  </si>
  <si>
    <t>CR - ESF - Cuentas por pagar comerciales</t>
  </si>
  <si>
    <t>Estado de Resultados</t>
  </si>
  <si>
    <t>- Costos de ventas</t>
  </si>
  <si>
    <t>= Utilidad bruta</t>
  </si>
  <si>
    <t>Gastos admon</t>
  </si>
  <si>
    <t>Gastos de ventas</t>
  </si>
  <si>
    <t>Otros ingresos y gastos</t>
  </si>
  <si>
    <t>Ingresos financieros</t>
  </si>
  <si>
    <t>Gastos financieros</t>
  </si>
  <si>
    <t>Diferencia en cambio, neta</t>
  </si>
  <si>
    <t>= Utilidad antes de impuestos</t>
  </si>
  <si>
    <t>(Ingreso) gasto por impuestos</t>
  </si>
  <si>
    <t>= Resultado del periodo</t>
  </si>
  <si>
    <t>INVERSIONES:</t>
  </si>
  <si>
    <t>Estado de flujos de efectivo</t>
  </si>
  <si>
    <t>Instrumentos financieros básicos</t>
  </si>
  <si>
    <t>Inversiones en asociadas</t>
  </si>
  <si>
    <t>Sección 15</t>
  </si>
  <si>
    <t>Inversiones en negocios conjuntos</t>
  </si>
  <si>
    <t>1- Existe una inversión</t>
  </si>
  <si>
    <t>2- A corto plazo de altísima liquidez (por ejemplo, 3 meses)</t>
  </si>
  <si>
    <t>3- El valor de la inversión no sufre cambios significativos</t>
  </si>
  <si>
    <t>=&gt; Medición al costo</t>
  </si>
  <si>
    <t>CDT</t>
  </si>
  <si>
    <t>Con vencimiento a 3 meses desde su constitución</t>
  </si>
  <si>
    <t>Rendimiento: % bajo</t>
  </si>
  <si>
    <t>Con vencimiento a 6 meses desde su constitución</t>
  </si>
  <si>
    <t>&lt;=</t>
  </si>
  <si>
    <r>
      <t xml:space="preserve">Todos los IF deben medirse al </t>
    </r>
    <r>
      <rPr>
        <sz val="12"/>
        <color rgb="FFFF0000"/>
        <rFont val="Calibri (Cuerpo)_x0000_"/>
      </rPr>
      <t>costo amortizado</t>
    </r>
  </si>
  <si>
    <t>VP =</t>
  </si>
  <si>
    <t>VF / (1+i)^n</t>
  </si>
  <si>
    <t>Otros ejemplos:</t>
  </si>
  <si>
    <t>Adquiere bonos de otra entidad</t>
  </si>
  <si>
    <t>Fechas de pago</t>
  </si>
  <si>
    <t>Observación:</t>
  </si>
  <si>
    <t>Los intereses se registran en el resultado</t>
  </si>
  <si>
    <t>Inversiones en instrumentos de patrimonio de otra entidad:</t>
  </si>
  <si>
    <t>Acciones</t>
  </si>
  <si>
    <t>+ 50%</t>
  </si>
  <si>
    <t>% Participación (Presunción)</t>
  </si>
  <si>
    <t>Control</t>
  </si>
  <si>
    <t>Inversionista:</t>
  </si>
  <si>
    <t>Subsidiaria</t>
  </si>
  <si>
    <t>Participada:</t>
  </si>
  <si>
    <t>EF Consolidados y separados</t>
  </si>
  <si>
    <t>EF Separados:</t>
  </si>
  <si>
    <t>Se mide la inversión bajo el método de la participación (Sección 14)</t>
  </si>
  <si>
    <t>- 20% y 50%</t>
  </si>
  <si>
    <t>Influencia significativa</t>
  </si>
  <si>
    <t>Debe escoger entre:</t>
  </si>
  <si>
    <t>Costo menos deterioro</t>
  </si>
  <si>
    <t>Método de la participación</t>
  </si>
  <si>
    <t>Control conjunto</t>
  </si>
  <si>
    <t>=&gt; 50% / 50%</t>
  </si>
  <si>
    <t>"Acuerdo conjunto"</t>
  </si>
  <si>
    <t>Clasificación:</t>
  </si>
  <si>
    <t>- Operación conjunta</t>
  </si>
  <si>
    <t>- Negocio conjunto</t>
  </si>
  <si>
    <t>- Activo controlado de forma conjunta</t>
  </si>
  <si>
    <t>Tratamiento contable</t>
  </si>
  <si>
    <t>Activos, pasivos, ingresos y gastos se incorporan % en los EF del inversor</t>
  </si>
  <si>
    <t>La medición es similar a la de las asociadas (Sección 14)</t>
  </si>
  <si>
    <t>El activo se reconoce según el % de participación</t>
  </si>
  <si>
    <t>Los ingresos y gastos son propios del uso de cada participante</t>
  </si>
  <si>
    <t>Colombia:</t>
  </si>
  <si>
    <t>Consorcios y las Uniones Temporales</t>
  </si>
  <si>
    <t>EF Inversionista</t>
  </si>
  <si>
    <t>Método de participación:</t>
  </si>
  <si>
    <t>EF Participada (Asociada)</t>
  </si>
  <si>
    <t>=&gt; Inversión (30%)</t>
  </si>
  <si>
    <t>Resultados de la participada</t>
  </si>
  <si>
    <t>Ingresos por MdeP</t>
  </si>
  <si>
    <t>Menores al 20%</t>
  </si>
  <si>
    <t>Se miden al valor razonable con cambios en el resultado</t>
  </si>
  <si>
    <t>La entidad donde se invierte cotiza en bolsa</t>
  </si>
  <si>
    <t>Valor razonable (valor en bolsa)</t>
  </si>
  <si>
    <t>DB - ESF - Inversiones</t>
  </si>
  <si>
    <t>CR - ER - Ganancias en VR de IF</t>
  </si>
  <si>
    <t>La entidad donde se invierte no cotiza en bolsa</t>
  </si>
  <si>
    <t>Se miden al costo menos deterioro de valor</t>
  </si>
  <si>
    <t>Valor de mercado</t>
  </si>
  <si>
    <t>No hay ajuste pero, se generaría una utilidad, solamente en la venta de la inversión</t>
  </si>
  <si>
    <t>DB - ER -Deterioro de valor IF</t>
  </si>
  <si>
    <t>CR - ESF - Inversiones</t>
  </si>
  <si>
    <t>ANTICIPOS Y AVANCES</t>
  </si>
  <si>
    <t>1330 - Anticipos a terceros</t>
  </si>
  <si>
    <t>Proveedores</t>
  </si>
  <si>
    <t>Empleados</t>
  </si>
  <si>
    <t>Presentación de EF NIIF</t>
  </si>
  <si>
    <t>Otras cuentas por cobrar</t>
  </si>
  <si>
    <t>Inventarios</t>
  </si>
  <si>
    <t>PP&amp;Eq</t>
  </si>
  <si>
    <t>Vendedores</t>
  </si>
  <si>
    <t>- Materia prima</t>
  </si>
  <si>
    <t>- Producto terminado</t>
  </si>
  <si>
    <t>- Producto en proceso</t>
  </si>
  <si>
    <t>- Anticipos para compra</t>
  </si>
  <si>
    <t>X</t>
  </si>
  <si>
    <t>- Terrenos</t>
  </si>
  <si>
    <t>- Maquinaria</t>
  </si>
  <si>
    <t>- Computadores</t>
  </si>
  <si>
    <t>Política:</t>
  </si>
  <si>
    <t>a. Legalización de gastos</t>
  </si>
  <si>
    <t>- Anticipos a empleados</t>
  </si>
  <si>
    <t>(a)</t>
  </si>
  <si>
    <t>(b)</t>
  </si>
  <si>
    <t>b. Asume el gasto inmediatamente</t>
  </si>
  <si>
    <t>- Viajes y manutención</t>
  </si>
  <si>
    <t>Depende del destino del anticipo:</t>
  </si>
  <si>
    <t>VS</t>
  </si>
  <si>
    <t>Valor neto de realización</t>
  </si>
  <si>
    <t>Precio (est) de venta</t>
  </si>
  <si>
    <t>- Costo para realizar la venta:</t>
  </si>
  <si>
    <t>De adquisición</t>
  </si>
  <si>
    <t>Resultado</t>
  </si>
  <si>
    <t>No hay ajustes</t>
  </si>
  <si>
    <t>"Eficiencia"</t>
  </si>
  <si>
    <t>- Comisión (15%)</t>
  </si>
  <si>
    <t>- Transporte</t>
  </si>
  <si>
    <t>Hay deterioro de valor</t>
  </si>
  <si>
    <t>Hay ajustes</t>
  </si>
  <si>
    <t>DB - ER - Gasto por deterioro de invent</t>
  </si>
  <si>
    <t>CR - ESF - Inventarios</t>
  </si>
  <si>
    <t>Valor neto de realización =&gt; Valor de reposición</t>
  </si>
  <si>
    <t>ACTIVOS CONTIGENTES</t>
  </si>
  <si>
    <t>A 31 de diciembre, la entidad tiene un reclamo a la aseguradora</t>
  </si>
  <si>
    <t>A 30 de noviembre la entidad tenía un vehículo, así:</t>
  </si>
  <si>
    <t>PPYEq - Vehículo</t>
  </si>
  <si>
    <t>DB - ER - Baja de activo</t>
  </si>
  <si>
    <t>CR - ESF - PPYEq</t>
  </si>
  <si>
    <t>El reclamo aparecerá en las notas a los estados financieros como una "contingencia"</t>
  </si>
  <si>
    <t>Año 2022</t>
  </si>
  <si>
    <t>CR - ER - Recuperación baja de activo</t>
  </si>
  <si>
    <t>DB - ESF - CXC / Efectivo</t>
  </si>
  <si>
    <t>MONEDA EXTRANJERA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</si>
</sst>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\(#,##0\)"/>
    <numFmt numFmtId="165" formatCode="dd/mm/yyyy;@"/>
  </numFmts>
  <fonts count="10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 (Cuerpo)_x0000_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7">
    <xf numFmtId="0" fontId="0" fillId="0" borderId="0" xfId="0"/>
    <xf numFmtId="164" fontId="0" fillId="2" borderId="0" xfId="0" applyNumberFormat="1" applyFill="1"/>
    <xf numFmtId="164" fontId="2" fillId="2" borderId="0" xfId="0" applyNumberFormat="1" applyFont="1" applyFill="1"/>
    <xf numFmtId="164" fontId="0" fillId="2" borderId="0" xfId="0" applyNumberFormat="1" applyFill="1" applyAlignment="1">
      <alignment horizontal="center"/>
    </xf>
    <xf numFmtId="164" fontId="0" fillId="2" borderId="0" xfId="0" applyNumberFormat="1" applyFill="1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0" xfId="0" quotePrefix="1" applyNumberForma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3" fillId="2" borderId="0" xfId="0" applyNumberFormat="1" applyFont="1" applyFill="1"/>
    <xf numFmtId="164" fontId="4" fillId="2" borderId="0" xfId="0" applyNumberFormat="1" applyFont="1" applyFill="1"/>
    <xf numFmtId="164" fontId="1" fillId="2" borderId="0" xfId="0" applyNumberFormat="1" applyFont="1" applyFill="1"/>
    <xf numFmtId="164" fontId="0" fillId="2" borderId="8" xfId="0" applyNumberFormat="1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164" fontId="0" fillId="0" borderId="0" xfId="0" applyNumberFormat="1"/>
    <xf numFmtId="164" fontId="2" fillId="0" borderId="0" xfId="0" applyNumberFormat="1" applyFont="1"/>
    <xf numFmtId="164" fontId="0" fillId="0" borderId="0" xfId="0" quotePrefix="1" applyNumberFormat="1"/>
    <xf numFmtId="164" fontId="1" fillId="0" borderId="0" xfId="0" applyNumberFormat="1" applyFont="1"/>
    <xf numFmtId="164" fontId="0" fillId="0" borderId="5" xfId="0" applyNumberFormat="1" applyBorder="1"/>
    <xf numFmtId="164" fontId="0" fillId="0" borderId="1" xfId="0" applyNumberFormat="1" applyBorder="1"/>
    <xf numFmtId="164" fontId="0" fillId="0" borderId="2" xfId="0" applyNumberFormat="1" applyBorder="1"/>
    <xf numFmtId="164" fontId="1" fillId="0" borderId="0" xfId="0" quotePrefix="1" applyNumberFormat="1" applyFont="1"/>
    <xf numFmtId="9" fontId="0" fillId="0" borderId="0" xfId="1" applyFont="1"/>
    <xf numFmtId="165" fontId="0" fillId="0" borderId="0" xfId="0" applyNumberFormat="1"/>
    <xf numFmtId="9" fontId="0" fillId="3" borderId="7" xfId="1" applyFont="1" applyFill="1" applyBorder="1"/>
    <xf numFmtId="9" fontId="0" fillId="0" borderId="2" xfId="1" applyFont="1" applyBorder="1" applyAlignment="1">
      <alignment horizontal="center"/>
    </xf>
    <xf numFmtId="9" fontId="0" fillId="0" borderId="2" xfId="1" quotePrefix="1" applyFont="1" applyBorder="1" applyAlignment="1">
      <alignment horizontal="center"/>
    </xf>
    <xf numFmtId="9" fontId="0" fillId="0" borderId="5" xfId="1" quotePrefix="1" applyFont="1" applyBorder="1" applyAlignment="1">
      <alignment horizontal="center"/>
    </xf>
    <xf numFmtId="164" fontId="7" fillId="0" borderId="0" xfId="0" quotePrefix="1" applyNumberFormat="1" applyFont="1"/>
    <xf numFmtId="164" fontId="7" fillId="0" borderId="0" xfId="0" applyNumberFormat="1" applyFont="1"/>
    <xf numFmtId="164" fontId="0" fillId="0" borderId="12" xfId="0" applyNumberFormat="1" applyBorder="1"/>
    <xf numFmtId="164" fontId="0" fillId="0" borderId="11" xfId="0" applyNumberFormat="1" applyBorder="1"/>
    <xf numFmtId="9" fontId="0" fillId="0" borderId="0" xfId="1" applyNumberFormat="1" applyFon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/>
    <xf numFmtId="164" fontId="0" fillId="3" borderId="3" xfId="0" applyNumberFormat="1" applyFill="1" applyBorder="1"/>
    <xf numFmtId="164" fontId="0" fillId="2" borderId="0" xfId="0" applyNumberFormat="1" applyFont="1" applyFill="1"/>
    <xf numFmtId="164" fontId="0" fillId="0" borderId="0" xfId="0" applyNumberFormat="1" applyAlignment="1">
      <alignment horizontal="center"/>
    </xf>
    <xf numFmtId="164" fontId="0" fillId="2" borderId="13" xfId="0" applyNumberFormat="1" applyFill="1" applyBorder="1"/>
    <xf numFmtId="164" fontId="0" fillId="2" borderId="11" xfId="0" applyNumberFormat="1" applyFill="1" applyBorder="1"/>
    <xf numFmtId="164" fontId="0" fillId="2" borderId="12" xfId="0" applyNumberFormat="1" applyFill="1" applyBorder="1"/>
    <xf numFmtId="164" fontId="0" fillId="0" borderId="0" xfId="0" quotePrefix="1" applyNumberFormat="1" applyAlignment="1">
      <alignment horizontal="center"/>
    </xf>
    <xf numFmtId="164" fontId="8" fillId="2" borderId="0" xfId="0" applyNumberFormat="1" applyFont="1" applyFill="1"/>
    <xf numFmtId="164" fontId="2" fillId="0" borderId="0" xfId="0" quotePrefix="1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0" fillId="3" borderId="14" xfId="0" applyNumberFormat="1" applyFill="1" applyBorder="1"/>
    <xf numFmtId="164" fontId="0" fillId="3" borderId="15" xfId="0" applyNumberFormat="1" applyFill="1" applyBorder="1"/>
    <xf numFmtId="164" fontId="2" fillId="3" borderId="14" xfId="0" applyNumberFormat="1" applyFont="1" applyFill="1" applyBorder="1" applyAlignment="1">
      <alignment horizontal="center"/>
    </xf>
    <xf numFmtId="164" fontId="0" fillId="0" borderId="0" xfId="0" applyNumberFormat="1" applyFont="1" applyAlignment="1"/>
    <xf numFmtId="164" fontId="9" fillId="0" borderId="8" xfId="0" applyNumberFormat="1" applyFont="1" applyBorder="1"/>
    <xf numFmtId="164" fontId="0" fillId="0" borderId="9" xfId="0" applyNumberFormat="1" applyBorder="1"/>
    <xf numFmtId="164" fontId="0" fillId="4" borderId="3" xfId="0" applyNumberFormat="1" applyFill="1" applyBorder="1" applyAlignment="1">
      <alignment horizontal="center"/>
    </xf>
    <xf numFmtId="164" fontId="0" fillId="0" borderId="10" xfId="0" applyNumberFormat="1" applyBorder="1"/>
    <xf numFmtId="164" fontId="0" fillId="0" borderId="0" xfId="0" applyNumberFormat="1" applyBorder="1"/>
    <xf numFmtId="164" fontId="0" fillId="4" borderId="2" xfId="0" applyNumberFormat="1" applyFill="1" applyBorder="1" applyAlignment="1">
      <alignment horizontal="center"/>
    </xf>
    <xf numFmtId="9" fontId="0" fillId="0" borderId="0" xfId="1" applyFont="1" applyAlignment="1">
      <alignment horizontal="center"/>
    </xf>
    <xf numFmtId="164" fontId="0" fillId="0" borderId="4" xfId="0" applyNumberFormat="1" applyBorder="1"/>
    <xf numFmtId="164" fontId="9" fillId="0" borderId="0" xfId="0" applyNumberFormat="1" applyFont="1"/>
    <xf numFmtId="164" fontId="0" fillId="5" borderId="1" xfId="0" applyNumberFormat="1" applyFill="1" applyBorder="1"/>
    <xf numFmtId="164" fontId="0" fillId="5" borderId="0" xfId="0" applyNumberFormat="1" applyFill="1"/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/>
    <xf numFmtId="164" fontId="0" fillId="2" borderId="10" xfId="0" applyNumberFormat="1" applyFill="1" applyBorder="1" applyAlignment="1">
      <alignment horizontal="center"/>
    </xf>
    <xf numFmtId="164" fontId="2" fillId="0" borderId="13" xfId="0" applyNumberFormat="1" applyFont="1" applyBorder="1"/>
    <xf numFmtId="164" fontId="2" fillId="0" borderId="11" xfId="0" applyNumberFormat="1" applyFont="1" applyBorder="1"/>
    <xf numFmtId="164" fontId="0" fillId="5" borderId="3" xfId="0" applyNumberFormat="1" applyFill="1" applyBorder="1"/>
    <xf numFmtId="164" fontId="0" fillId="6" borderId="10" xfId="0" applyNumberFormat="1" applyFill="1" applyBorder="1"/>
    <xf numFmtId="164" fontId="0" fillId="6" borderId="0" xfId="0" applyNumberFormat="1" applyFill="1"/>
    <xf numFmtId="164" fontId="0" fillId="6" borderId="3" xfId="0" applyNumberFormat="1" applyFill="1" applyBorder="1"/>
    <xf numFmtId="164" fontId="0" fillId="2" borderId="0" xfId="0" quotePrefix="1" applyNumberFormat="1" applyFill="1"/>
    <xf numFmtId="164" fontId="2" fillId="0" borderId="0" xfId="0" applyNumberFormat="1" applyFont="1" applyAlignment="1"/>
    <xf numFmtId="164" fontId="0" fillId="0" borderId="14" xfId="0" applyNumberFormat="1" applyBorder="1"/>
    <xf numFmtId="164" fontId="0" fillId="0" borderId="15" xfId="0" applyNumberFormat="1" applyBorder="1"/>
    <xf numFmtId="164" fontId="2" fillId="0" borderId="6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0" xfId="0" quotePrefix="1" applyNumberFormat="1" applyFont="1"/>
    <xf numFmtId="164" fontId="0" fillId="0" borderId="3" xfId="0" applyNumberFormat="1" applyBorder="1"/>
    <xf numFmtId="164" fontId="0" fillId="0" borderId="2" xfId="0" quotePrefix="1" applyNumberFormat="1" applyBorder="1"/>
    <xf numFmtId="164" fontId="0" fillId="0" borderId="2" xfId="0" quotePrefix="1" applyNumberFormat="1" applyBorder="1" applyAlignment="1">
      <alignment horizontal="center"/>
    </xf>
    <xf numFmtId="9" fontId="0" fillId="0" borderId="1" xfId="1" applyFont="1" applyBorder="1"/>
    <xf numFmtId="164" fontId="1" fillId="3" borderId="0" xfId="0" applyNumberFormat="1" applyFont="1" applyFill="1"/>
    <xf numFmtId="164" fontId="0" fillId="0" borderId="0" xfId="0" applyNumberFormat="1" applyAlignment="1">
      <alignment horizontal="right"/>
    </xf>
    <xf numFmtId="164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1" xfId="0" applyNumberFormat="1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68DC5-3847-D248-9443-16C05D01D4F9}">
  <dimension ref="B2:T40"/>
  <sheetViews>
    <sheetView tabSelected="1" zoomScale="120" zoomScaleNormal="120" workbookViewId="0"/>
  </sheetViews>
  <sheetFormatPr baseColWidth="10" defaultColWidth="10.875" defaultRowHeight="15.75"/>
  <cols>
    <col min="1" max="1" width="3.875" style="1" customWidth="1"/>
    <col min="2" max="19" width="10.875" style="1"/>
    <col min="20" max="20" width="12.375" style="1" customWidth="1"/>
    <col min="21" max="16384" width="10.875" style="1"/>
  </cols>
  <sheetData>
    <row r="2" spans="2:20">
      <c r="B2" s="2" t="s">
        <v>0</v>
      </c>
    </row>
    <row r="3" spans="2:20">
      <c r="L3" s="1" t="s">
        <v>392</v>
      </c>
      <c r="O3" s="1" t="s">
        <v>393</v>
      </c>
    </row>
    <row r="4" spans="2:20" s="3" customFormat="1">
      <c r="D4" s="3" t="s">
        <v>1</v>
      </c>
      <c r="G4" s="3" t="s">
        <v>2</v>
      </c>
      <c r="J4" s="3" t="s">
        <v>3</v>
      </c>
      <c r="L4" s="71"/>
      <c r="M4" s="3" t="s">
        <v>4</v>
      </c>
      <c r="O4" s="71"/>
      <c r="P4" s="3" t="s">
        <v>5</v>
      </c>
    </row>
    <row r="5" spans="2:20">
      <c r="B5" s="4"/>
      <c r="C5" s="5"/>
      <c r="D5" s="5"/>
      <c r="E5" s="5"/>
      <c r="F5" s="5"/>
      <c r="G5" s="5"/>
      <c r="H5" s="5"/>
      <c r="I5" s="5"/>
      <c r="J5" s="5"/>
      <c r="L5" s="8"/>
      <c r="M5" s="5"/>
      <c r="O5" s="8"/>
      <c r="P5" s="5"/>
    </row>
    <row r="6" spans="2:20">
      <c r="B6" s="6"/>
      <c r="C6" s="40"/>
      <c r="D6" s="40"/>
      <c r="E6" s="41"/>
      <c r="F6" s="66"/>
      <c r="G6" s="66"/>
      <c r="H6" s="74"/>
      <c r="K6" s="17"/>
      <c r="L6" s="75"/>
      <c r="M6" s="76"/>
      <c r="N6" s="77"/>
      <c r="O6" s="18"/>
      <c r="Q6" s="7"/>
    </row>
    <row r="7" spans="2:20">
      <c r="B7" s="92" t="s">
        <v>6</v>
      </c>
      <c r="C7" s="92"/>
      <c r="E7" s="1" t="s">
        <v>7</v>
      </c>
      <c r="H7" s="1" t="s">
        <v>8</v>
      </c>
      <c r="K7" s="1" t="s">
        <v>9</v>
      </c>
      <c r="N7" s="1" t="s">
        <v>10</v>
      </c>
      <c r="Q7" s="1" t="s">
        <v>11</v>
      </c>
    </row>
    <row r="8" spans="2:20">
      <c r="N8" s="16" t="s">
        <v>394</v>
      </c>
      <c r="O8" s="17"/>
      <c r="P8" s="17"/>
      <c r="Q8" s="17"/>
      <c r="R8" s="17"/>
      <c r="S8" s="17"/>
      <c r="T8" s="7"/>
    </row>
    <row r="9" spans="2:20">
      <c r="B9" s="92" t="s">
        <v>12</v>
      </c>
      <c r="C9" s="92"/>
      <c r="E9" s="92" t="s">
        <v>13</v>
      </c>
      <c r="F9" s="92"/>
      <c r="H9" s="92" t="s">
        <v>14</v>
      </c>
      <c r="I9" s="92"/>
      <c r="K9" s="92"/>
      <c r="L9" s="92"/>
      <c r="N9" s="18" t="s">
        <v>43</v>
      </c>
      <c r="O9" s="4" t="s">
        <v>44</v>
      </c>
      <c r="P9" s="4"/>
      <c r="Q9" s="4" t="s">
        <v>11</v>
      </c>
      <c r="R9" s="4"/>
      <c r="S9" s="4" t="s">
        <v>45</v>
      </c>
      <c r="T9" s="6"/>
    </row>
    <row r="10" spans="2:20">
      <c r="N10" s="8"/>
      <c r="O10" s="5"/>
      <c r="P10" s="5"/>
      <c r="Q10" s="5"/>
      <c r="R10" s="5"/>
      <c r="S10" s="5" t="s">
        <v>46</v>
      </c>
      <c r="T10" s="9"/>
    </row>
    <row r="11" spans="2:20" ht="17.100000000000001" customHeight="1">
      <c r="B11" s="93" t="s">
        <v>15</v>
      </c>
      <c r="C11" s="93"/>
      <c r="E11" s="70"/>
      <c r="F11" s="70"/>
      <c r="H11" s="70"/>
      <c r="I11" s="70"/>
      <c r="K11" s="70"/>
      <c r="L11" s="70"/>
      <c r="N11" s="92"/>
      <c r="O11" s="92"/>
      <c r="Q11" s="92"/>
      <c r="R11" s="92"/>
    </row>
    <row r="12" spans="2:20">
      <c r="Q12" s="1" t="s">
        <v>395</v>
      </c>
    </row>
    <row r="13" spans="2:20">
      <c r="B13" s="6"/>
      <c r="C13" s="8"/>
      <c r="D13" s="5"/>
      <c r="F13" s="8"/>
      <c r="G13" s="5"/>
      <c r="H13" s="9"/>
      <c r="I13" s="8"/>
      <c r="J13" s="5"/>
      <c r="K13" s="9"/>
      <c r="R13" s="1" t="s">
        <v>11</v>
      </c>
    </row>
    <row r="14" spans="2:20">
      <c r="B14" s="1" t="s">
        <v>16</v>
      </c>
      <c r="G14" s="10"/>
      <c r="J14" s="10"/>
      <c r="N14" s="92"/>
      <c r="O14" s="92"/>
      <c r="Q14" s="67"/>
      <c r="R14" s="67"/>
    </row>
    <row r="15" spans="2:20">
      <c r="F15" s="92" t="s">
        <v>17</v>
      </c>
      <c r="G15" s="92"/>
      <c r="H15" s="92"/>
      <c r="I15" s="92" t="s">
        <v>18</v>
      </c>
      <c r="J15" s="92"/>
      <c r="K15" s="92"/>
      <c r="N15" s="44" t="s">
        <v>428</v>
      </c>
      <c r="O15" s="45"/>
      <c r="P15" s="46"/>
      <c r="Q15" s="67"/>
      <c r="R15" s="67"/>
    </row>
    <row r="16" spans="2:20">
      <c r="G16" s="11" t="s">
        <v>19</v>
      </c>
      <c r="J16" s="11" t="s">
        <v>19</v>
      </c>
      <c r="N16" s="1" t="s">
        <v>429</v>
      </c>
      <c r="Q16" s="67"/>
      <c r="R16" s="67"/>
    </row>
    <row r="17" spans="2:18">
      <c r="O17" s="78" t="s">
        <v>430</v>
      </c>
      <c r="Q17" s="67"/>
      <c r="R17" s="67"/>
    </row>
    <row r="18" spans="2:18">
      <c r="B18" s="2" t="s">
        <v>23</v>
      </c>
    </row>
    <row r="20" spans="2:18">
      <c r="B20" s="13" t="s">
        <v>24</v>
      </c>
    </row>
    <row r="21" spans="2:18">
      <c r="C21" s="13" t="s">
        <v>20</v>
      </c>
      <c r="D21" s="14" t="s">
        <v>25</v>
      </c>
      <c r="M21" s="13" t="s">
        <v>22</v>
      </c>
      <c r="N21" s="14" t="s">
        <v>26</v>
      </c>
    </row>
    <row r="22" spans="2:18">
      <c r="C22" s="1" t="s">
        <v>27</v>
      </c>
      <c r="M22" s="1" t="s">
        <v>271</v>
      </c>
    </row>
    <row r="23" spans="2:18">
      <c r="C23" s="1" t="s">
        <v>28</v>
      </c>
      <c r="M23" s="1" t="s">
        <v>272</v>
      </c>
    </row>
    <row r="24" spans="2:18">
      <c r="C24" s="1" t="s">
        <v>29</v>
      </c>
      <c r="M24" s="1" t="s">
        <v>30</v>
      </c>
    </row>
    <row r="25" spans="2:18">
      <c r="C25" s="1" t="s">
        <v>31</v>
      </c>
    </row>
    <row r="26" spans="2:18">
      <c r="C26" s="1" t="s">
        <v>32</v>
      </c>
    </row>
    <row r="28" spans="2:18">
      <c r="C28" s="1" t="s">
        <v>33</v>
      </c>
      <c r="D28" s="42" t="s">
        <v>426</v>
      </c>
    </row>
    <row r="29" spans="2:18">
      <c r="D29" s="1" t="s">
        <v>34</v>
      </c>
    </row>
    <row r="30" spans="2:18">
      <c r="C30" s="12" t="s">
        <v>35</v>
      </c>
    </row>
    <row r="31" spans="2:18">
      <c r="C31" s="1" t="s">
        <v>36</v>
      </c>
      <c r="D31" s="1" t="s">
        <v>37</v>
      </c>
    </row>
    <row r="32" spans="2:18">
      <c r="D32" s="1" t="s">
        <v>38</v>
      </c>
    </row>
    <row r="33" spans="3:12">
      <c r="D33" s="1" t="s">
        <v>39</v>
      </c>
    </row>
    <row r="34" spans="3:12">
      <c r="D34" s="48" t="s">
        <v>427</v>
      </c>
      <c r="E34" s="48"/>
      <c r="F34" s="48"/>
      <c r="G34" s="48"/>
      <c r="H34" s="48"/>
      <c r="I34" s="48"/>
      <c r="J34" s="48"/>
      <c r="K34" s="48"/>
      <c r="L34" s="48"/>
    </row>
    <row r="36" spans="3:12">
      <c r="C36" s="1" t="s">
        <v>40</v>
      </c>
    </row>
    <row r="38" spans="3:12">
      <c r="C38" s="13" t="s">
        <v>21</v>
      </c>
    </row>
    <row r="39" spans="3:12">
      <c r="C39" s="15" t="s">
        <v>41</v>
      </c>
    </row>
    <row r="40" spans="3:12">
      <c r="C40" s="15" t="s">
        <v>42</v>
      </c>
    </row>
  </sheetData>
  <mergeCells count="11">
    <mergeCell ref="F15:H15"/>
    <mergeCell ref="I15:K15"/>
    <mergeCell ref="N14:O14"/>
    <mergeCell ref="N11:O11"/>
    <mergeCell ref="Q11:R11"/>
    <mergeCell ref="K9:L9"/>
    <mergeCell ref="B11:C11"/>
    <mergeCell ref="B7:C7"/>
    <mergeCell ref="B9:C9"/>
    <mergeCell ref="E9:F9"/>
    <mergeCell ref="H9:I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CD91D-7ED2-5D48-B486-6221140D4C02}">
  <dimension ref="A1:N156"/>
  <sheetViews>
    <sheetView topLeftCell="A112" zoomScale="140" zoomScaleNormal="140" workbookViewId="0">
      <selection activeCell="A112" sqref="A112"/>
    </sheetView>
  </sheetViews>
  <sheetFormatPr baseColWidth="10" defaultColWidth="10.875" defaultRowHeight="15.75"/>
  <cols>
    <col min="1" max="1" width="10.875" style="19"/>
    <col min="2" max="2" width="18.125" style="19" customWidth="1"/>
    <col min="3" max="3" width="11.625" style="19" bestFit="1" customWidth="1"/>
    <col min="4" max="4" width="12.875" style="19" bestFit="1" customWidth="1"/>
    <col min="5" max="5" width="19.5" style="19" customWidth="1"/>
    <col min="6" max="6" width="11.625" style="19" bestFit="1" customWidth="1"/>
    <col min="7" max="7" width="11.875" style="19" bestFit="1" customWidth="1"/>
    <col min="8" max="8" width="11.625" style="19" bestFit="1" customWidth="1"/>
    <col min="9" max="9" width="14.5" style="19" customWidth="1"/>
    <col min="10" max="10" width="11.625" style="19" bestFit="1" customWidth="1"/>
    <col min="11" max="11" width="16.125" style="19" bestFit="1" customWidth="1"/>
    <col min="12" max="12" width="13.625" style="19" bestFit="1" customWidth="1"/>
    <col min="13" max="16384" width="10.875" style="19"/>
  </cols>
  <sheetData>
    <row r="1" spans="1:5">
      <c r="A1" s="20" t="s">
        <v>318</v>
      </c>
      <c r="B1" s="20" t="s">
        <v>425</v>
      </c>
    </row>
    <row r="2" spans="1:5">
      <c r="A2" s="20"/>
    </row>
    <row r="3" spans="1:5">
      <c r="A3" s="72" t="s">
        <v>319</v>
      </c>
      <c r="B3" s="73"/>
      <c r="C3" s="36"/>
      <c r="D3" s="35"/>
    </row>
    <row r="5" spans="1:5">
      <c r="A5" s="49" t="s">
        <v>173</v>
      </c>
      <c r="B5" s="19" t="s">
        <v>396</v>
      </c>
    </row>
    <row r="6" spans="1:5">
      <c r="B6" s="19" t="s">
        <v>320</v>
      </c>
      <c r="C6" s="19">
        <v>350000000</v>
      </c>
    </row>
    <row r="7" spans="1:5">
      <c r="B7" s="19" t="s">
        <v>321</v>
      </c>
      <c r="C7" s="19">
        <v>245000000</v>
      </c>
    </row>
    <row r="9" spans="1:5">
      <c r="B9" s="20" t="s">
        <v>322</v>
      </c>
    </row>
    <row r="10" spans="1:5">
      <c r="B10" s="20" t="s">
        <v>323</v>
      </c>
    </row>
    <row r="11" spans="1:5" s="50" customFormat="1">
      <c r="D11" s="51">
        <v>2020</v>
      </c>
      <c r="E11" s="50">
        <v>2019</v>
      </c>
    </row>
    <row r="12" spans="1:5">
      <c r="B12" s="20" t="s">
        <v>324</v>
      </c>
      <c r="D12" s="52"/>
    </row>
    <row r="13" spans="1:5">
      <c r="B13" s="19" t="s">
        <v>325</v>
      </c>
      <c r="D13" s="52"/>
    </row>
    <row r="14" spans="1:5">
      <c r="B14" s="19" t="s">
        <v>326</v>
      </c>
      <c r="D14" s="52"/>
    </row>
    <row r="15" spans="1:5">
      <c r="D15" s="52"/>
    </row>
    <row r="16" spans="1:5">
      <c r="C16" s="19" t="s">
        <v>278</v>
      </c>
      <c r="D16" s="53">
        <f>SUM(C6:C7)</f>
        <v>595000000</v>
      </c>
      <c r="E16" s="19">
        <f>D16</f>
        <v>595000000</v>
      </c>
    </row>
    <row r="18" spans="1:9">
      <c r="A18" s="49" t="s">
        <v>173</v>
      </c>
      <c r="B18" s="19" t="s">
        <v>397</v>
      </c>
    </row>
    <row r="19" spans="1:9">
      <c r="B19" s="19" t="s">
        <v>327</v>
      </c>
    </row>
    <row r="21" spans="1:9">
      <c r="B21" s="19" t="s">
        <v>328</v>
      </c>
    </row>
    <row r="22" spans="1:9">
      <c r="C22" s="19" t="s">
        <v>329</v>
      </c>
    </row>
    <row r="23" spans="1:9">
      <c r="C23" s="19" t="s">
        <v>330</v>
      </c>
    </row>
    <row r="24" spans="1:9">
      <c r="C24" s="19" t="s">
        <v>398</v>
      </c>
    </row>
    <row r="26" spans="1:9">
      <c r="B26" s="22" t="s">
        <v>402</v>
      </c>
      <c r="C26" s="19" t="s">
        <v>331</v>
      </c>
      <c r="F26" s="50">
        <v>2021</v>
      </c>
      <c r="I26" s="50">
        <v>2020</v>
      </c>
    </row>
    <row r="27" spans="1:9">
      <c r="E27" s="19" t="s">
        <v>320</v>
      </c>
      <c r="F27" s="19">
        <v>400000000</v>
      </c>
      <c r="H27" s="19" t="s">
        <v>320</v>
      </c>
      <c r="I27" s="19">
        <v>485000000</v>
      </c>
    </row>
    <row r="28" spans="1:9">
      <c r="E28" s="19" t="s">
        <v>321</v>
      </c>
      <c r="F28" s="19">
        <v>350000000</v>
      </c>
      <c r="H28" s="19" t="s">
        <v>321</v>
      </c>
      <c r="I28" s="19">
        <v>393000000</v>
      </c>
    </row>
    <row r="29" spans="1:9">
      <c r="F29" s="20">
        <f>SUM(F27:F28)</f>
        <v>750000000</v>
      </c>
      <c r="I29" s="20">
        <f>SUM(I27:I28)</f>
        <v>878000000</v>
      </c>
    </row>
    <row r="31" spans="1:9">
      <c r="B31" s="20" t="s">
        <v>322</v>
      </c>
    </row>
    <row r="32" spans="1:9">
      <c r="B32" s="20" t="s">
        <v>323</v>
      </c>
    </row>
    <row r="33" spans="2:12" s="50" customFormat="1">
      <c r="D33" s="50">
        <v>2021</v>
      </c>
      <c r="E33" s="51">
        <v>2020</v>
      </c>
    </row>
    <row r="34" spans="2:12" s="50" customFormat="1">
      <c r="E34" s="54" t="s">
        <v>332</v>
      </c>
      <c r="G34" s="49" t="s">
        <v>173</v>
      </c>
      <c r="H34" s="55" t="s">
        <v>333</v>
      </c>
    </row>
    <row r="35" spans="2:12">
      <c r="B35" s="20" t="s">
        <v>324</v>
      </c>
      <c r="E35" s="52"/>
      <c r="H35" s="20" t="s">
        <v>323</v>
      </c>
    </row>
    <row r="36" spans="2:12">
      <c r="B36" s="19" t="s">
        <v>325</v>
      </c>
      <c r="E36" s="52"/>
      <c r="H36" s="50"/>
      <c r="I36" s="50"/>
      <c r="J36" s="51">
        <v>2020</v>
      </c>
      <c r="K36" s="43" t="s">
        <v>334</v>
      </c>
      <c r="L36" s="51">
        <v>2020</v>
      </c>
    </row>
    <row r="37" spans="2:12">
      <c r="B37" s="19" t="s">
        <v>326</v>
      </c>
      <c r="E37" s="52"/>
      <c r="H37" s="50"/>
      <c r="I37" s="50"/>
      <c r="J37" s="54"/>
      <c r="K37" s="43"/>
      <c r="L37" s="54" t="s">
        <v>332</v>
      </c>
    </row>
    <row r="38" spans="2:12">
      <c r="E38" s="52"/>
      <c r="H38" s="20" t="s">
        <v>324</v>
      </c>
      <c r="J38" s="52"/>
      <c r="K38" s="43" t="s">
        <v>335</v>
      </c>
      <c r="L38" s="52"/>
    </row>
    <row r="39" spans="2:12">
      <c r="C39" s="19" t="s">
        <v>278</v>
      </c>
      <c r="D39" s="19">
        <f>I29</f>
        <v>878000000</v>
      </c>
      <c r="E39" s="53">
        <f>F29</f>
        <v>750000000</v>
      </c>
      <c r="H39" s="19" t="s">
        <v>325</v>
      </c>
      <c r="J39" s="52"/>
      <c r="L39" s="52"/>
    </row>
    <row r="40" spans="2:12">
      <c r="H40" s="19" t="s">
        <v>326</v>
      </c>
      <c r="J40" s="52"/>
      <c r="L40" s="52"/>
    </row>
    <row r="41" spans="2:12">
      <c r="B41" s="20" t="s">
        <v>336</v>
      </c>
      <c r="J41" s="52"/>
      <c r="L41" s="52"/>
    </row>
    <row r="42" spans="2:12">
      <c r="B42" s="19" t="s">
        <v>337</v>
      </c>
      <c r="D42" s="19">
        <f>E42+E53</f>
        <v>-283000000</v>
      </c>
      <c r="E42" s="19">
        <f>E50</f>
        <v>-155000000</v>
      </c>
      <c r="I42" s="19" t="s">
        <v>278</v>
      </c>
      <c r="J42" s="53">
        <f>D16</f>
        <v>595000000</v>
      </c>
      <c r="K42" s="19">
        <f>E39-J42</f>
        <v>155000000</v>
      </c>
      <c r="L42" s="53">
        <f>J42+K42</f>
        <v>750000000</v>
      </c>
    </row>
    <row r="44" spans="2:12">
      <c r="H44" s="19" t="s">
        <v>338</v>
      </c>
    </row>
    <row r="45" spans="2:12">
      <c r="H45" s="19" t="s">
        <v>339</v>
      </c>
    </row>
    <row r="46" spans="2:12">
      <c r="H46" s="19" t="s">
        <v>340</v>
      </c>
    </row>
    <row r="47" spans="2:12">
      <c r="H47" s="19" t="s">
        <v>341</v>
      </c>
    </row>
    <row r="48" spans="2:12">
      <c r="B48" s="56" t="s">
        <v>342</v>
      </c>
      <c r="C48" s="57"/>
      <c r="D48" s="57"/>
      <c r="E48" s="58" t="s">
        <v>262</v>
      </c>
    </row>
    <row r="49" spans="2:14">
      <c r="B49" s="59" t="s">
        <v>343</v>
      </c>
      <c r="C49" s="60"/>
      <c r="D49" s="60"/>
      <c r="E49" s="25">
        <f>E39-D16</f>
        <v>155000000</v>
      </c>
      <c r="G49" s="19" t="s">
        <v>344</v>
      </c>
      <c r="N49" s="43" t="s">
        <v>345</v>
      </c>
    </row>
    <row r="50" spans="2:14">
      <c r="B50" s="59" t="s">
        <v>346</v>
      </c>
      <c r="C50" s="60"/>
      <c r="D50" s="60"/>
      <c r="E50" s="25">
        <f>-E49</f>
        <v>-155000000</v>
      </c>
      <c r="M50" s="43" t="s">
        <v>347</v>
      </c>
      <c r="N50" s="43" t="s">
        <v>347</v>
      </c>
    </row>
    <row r="51" spans="2:14">
      <c r="B51" s="59"/>
      <c r="C51" s="60"/>
      <c r="D51" s="60"/>
      <c r="E51" s="61" t="s">
        <v>399</v>
      </c>
      <c r="G51" s="43" t="s">
        <v>348</v>
      </c>
      <c r="H51" s="43" t="s">
        <v>349</v>
      </c>
      <c r="I51" s="43" t="s">
        <v>350</v>
      </c>
      <c r="J51" s="43" t="s">
        <v>351</v>
      </c>
      <c r="K51" s="43" t="s">
        <v>352</v>
      </c>
      <c r="L51" s="43" t="s">
        <v>353</v>
      </c>
      <c r="M51" s="43" t="s">
        <v>354</v>
      </c>
      <c r="N51" s="43" t="s">
        <v>354</v>
      </c>
    </row>
    <row r="52" spans="2:14">
      <c r="B52" s="59" t="s">
        <v>343</v>
      </c>
      <c r="C52" s="60"/>
      <c r="D52" s="60"/>
      <c r="E52" s="25">
        <f>D39-E39</f>
        <v>128000000</v>
      </c>
      <c r="G52" s="43">
        <v>2020</v>
      </c>
      <c r="H52" s="19">
        <f>E39</f>
        <v>750000000</v>
      </c>
      <c r="I52" s="19">
        <f>D16</f>
        <v>595000000</v>
      </c>
      <c r="J52" s="19">
        <f>H52-I52</f>
        <v>155000000</v>
      </c>
      <c r="K52" s="19" t="s">
        <v>355</v>
      </c>
      <c r="L52" s="62">
        <v>0.1</v>
      </c>
      <c r="M52" s="19">
        <f>J52*L52</f>
        <v>15500000</v>
      </c>
      <c r="N52" s="19" t="s">
        <v>356</v>
      </c>
    </row>
    <row r="53" spans="2:14">
      <c r="B53" s="63" t="s">
        <v>346</v>
      </c>
      <c r="C53" s="24"/>
      <c r="D53" s="24"/>
      <c r="E53" s="23">
        <f>-E52</f>
        <v>-128000000</v>
      </c>
    </row>
    <row r="54" spans="2:14">
      <c r="G54" s="19" t="s">
        <v>357</v>
      </c>
    </row>
    <row r="55" spans="2:14">
      <c r="B55" s="56" t="s">
        <v>358</v>
      </c>
      <c r="C55" s="57"/>
      <c r="D55" s="57"/>
      <c r="E55" s="58" t="s">
        <v>399</v>
      </c>
      <c r="G55" s="19" t="s">
        <v>359</v>
      </c>
      <c r="J55" s="19">
        <f>M52</f>
        <v>15500000</v>
      </c>
    </row>
    <row r="56" spans="2:14">
      <c r="B56" s="59" t="s">
        <v>343</v>
      </c>
      <c r="C56" s="60"/>
      <c r="D56" s="60"/>
      <c r="E56" s="25">
        <f>SUM(E49,E52)</f>
        <v>283000000</v>
      </c>
      <c r="G56" s="19" t="s">
        <v>360</v>
      </c>
      <c r="J56" s="19">
        <f>-J55</f>
        <v>-15500000</v>
      </c>
    </row>
    <row r="57" spans="2:14">
      <c r="B57" s="63" t="s">
        <v>346</v>
      </c>
      <c r="C57" s="24"/>
      <c r="D57" s="24"/>
      <c r="E57" s="23">
        <f>SUM(E50,E53)</f>
        <v>-283000000</v>
      </c>
    </row>
    <row r="58" spans="2:14">
      <c r="G58" s="64" t="s">
        <v>400</v>
      </c>
    </row>
    <row r="60" spans="2:14">
      <c r="B60" s="22" t="s">
        <v>403</v>
      </c>
      <c r="C60" s="19" t="s">
        <v>331</v>
      </c>
      <c r="I60" s="50">
        <v>2021</v>
      </c>
    </row>
    <row r="61" spans="2:14">
      <c r="H61" s="19" t="s">
        <v>320</v>
      </c>
      <c r="I61" s="19">
        <v>485000000</v>
      </c>
    </row>
    <row r="62" spans="2:14">
      <c r="B62" s="20" t="s">
        <v>322</v>
      </c>
      <c r="H62" s="19" t="s">
        <v>321</v>
      </c>
      <c r="I62" s="19">
        <v>393000000</v>
      </c>
    </row>
    <row r="63" spans="2:14">
      <c r="B63" s="20" t="s">
        <v>323</v>
      </c>
      <c r="I63" s="20">
        <f>SUM(I61:I62)</f>
        <v>878000000</v>
      </c>
    </row>
    <row r="64" spans="2:14">
      <c r="B64" s="50"/>
      <c r="C64" s="50"/>
      <c r="D64" s="50">
        <v>2021</v>
      </c>
      <c r="E64" s="51">
        <v>2020</v>
      </c>
    </row>
    <row r="65" spans="1:7">
      <c r="B65" s="50"/>
      <c r="C65" s="50"/>
      <c r="D65" s="50"/>
      <c r="E65" s="54"/>
      <c r="G65" s="20" t="s">
        <v>361</v>
      </c>
    </row>
    <row r="66" spans="1:7">
      <c r="B66" s="20" t="s">
        <v>324</v>
      </c>
      <c r="E66" s="52"/>
      <c r="G66" s="19" t="s">
        <v>362</v>
      </c>
    </row>
    <row r="67" spans="1:7">
      <c r="B67" s="19" t="s">
        <v>325</v>
      </c>
      <c r="E67" s="52"/>
      <c r="G67" s="19" t="s">
        <v>363</v>
      </c>
    </row>
    <row r="68" spans="1:7">
      <c r="B68" s="19" t="s">
        <v>326</v>
      </c>
      <c r="E68" s="52"/>
      <c r="G68" s="19" t="s">
        <v>364</v>
      </c>
    </row>
    <row r="69" spans="1:7">
      <c r="E69" s="52"/>
      <c r="G69" s="19" t="s">
        <v>401</v>
      </c>
    </row>
    <row r="70" spans="1:7">
      <c r="C70" s="19" t="s">
        <v>278</v>
      </c>
      <c r="D70" s="19">
        <f>I63</f>
        <v>878000000</v>
      </c>
      <c r="E70" s="53">
        <f>D16</f>
        <v>595000000</v>
      </c>
    </row>
    <row r="72" spans="1:7">
      <c r="B72" s="20" t="s">
        <v>336</v>
      </c>
    </row>
    <row r="73" spans="1:7">
      <c r="B73" s="19" t="s">
        <v>337</v>
      </c>
      <c r="D73" s="19">
        <f>E70-D70</f>
        <v>-283000000</v>
      </c>
    </row>
    <row r="75" spans="1:7">
      <c r="A75" s="72" t="s">
        <v>365</v>
      </c>
      <c r="B75" s="36"/>
      <c r="C75" s="36"/>
      <c r="D75" s="35"/>
    </row>
    <row r="77" spans="1:7">
      <c r="B77" s="20" t="s">
        <v>322</v>
      </c>
    </row>
    <row r="78" spans="1:7">
      <c r="B78" s="20" t="s">
        <v>323</v>
      </c>
    </row>
    <row r="79" spans="1:7">
      <c r="B79" s="50"/>
      <c r="C79" s="50"/>
      <c r="D79" s="51">
        <v>2020</v>
      </c>
      <c r="E79" s="50">
        <v>2019</v>
      </c>
    </row>
    <row r="80" spans="1:7">
      <c r="B80" s="20" t="s">
        <v>324</v>
      </c>
      <c r="D80" s="52"/>
    </row>
    <row r="81" spans="2:12">
      <c r="B81" s="19" t="s">
        <v>366</v>
      </c>
      <c r="D81" s="52"/>
    </row>
    <row r="82" spans="2:12">
      <c r="B82" s="19" t="s">
        <v>367</v>
      </c>
      <c r="D82" s="52"/>
    </row>
    <row r="83" spans="2:12">
      <c r="B83" s="19" t="s">
        <v>368</v>
      </c>
      <c r="D83" s="53">
        <v>100000000</v>
      </c>
      <c r="E83" s="19">
        <v>95600000</v>
      </c>
    </row>
    <row r="84" spans="2:12">
      <c r="G84" s="20" t="s">
        <v>384</v>
      </c>
    </row>
    <row r="85" spans="2:12">
      <c r="B85" s="20" t="s">
        <v>369</v>
      </c>
      <c r="G85" s="19" t="s">
        <v>370</v>
      </c>
      <c r="K85" s="43" t="s">
        <v>113</v>
      </c>
    </row>
    <row r="86" spans="2:12">
      <c r="B86" s="19" t="s">
        <v>371</v>
      </c>
      <c r="H86" s="43" t="s">
        <v>372</v>
      </c>
      <c r="I86" s="43" t="s">
        <v>373</v>
      </c>
      <c r="K86" s="43" t="s">
        <v>374</v>
      </c>
      <c r="L86" s="19" t="s">
        <v>375</v>
      </c>
    </row>
    <row r="87" spans="2:12">
      <c r="C87" s="19" t="s">
        <v>376</v>
      </c>
      <c r="D87" s="19">
        <v>120000000</v>
      </c>
      <c r="E87" s="19">
        <v>150000000</v>
      </c>
      <c r="G87" s="19" t="s">
        <v>377</v>
      </c>
      <c r="H87" s="19">
        <v>60000000</v>
      </c>
      <c r="I87" s="43" t="s">
        <v>378</v>
      </c>
      <c r="J87" s="47" t="s">
        <v>173</v>
      </c>
      <c r="K87" s="19">
        <v>40000000</v>
      </c>
      <c r="L87" s="19">
        <f>K87-H87</f>
        <v>-20000000</v>
      </c>
    </row>
    <row r="88" spans="2:12">
      <c r="C88" s="19" t="s">
        <v>379</v>
      </c>
      <c r="D88" s="19">
        <v>15000000</v>
      </c>
      <c r="E88" s="19">
        <v>0</v>
      </c>
      <c r="G88" s="19" t="s">
        <v>380</v>
      </c>
      <c r="H88" s="19">
        <v>30000000</v>
      </c>
      <c r="I88" s="43" t="s">
        <v>378</v>
      </c>
      <c r="J88" s="47" t="s">
        <v>173</v>
      </c>
      <c r="K88" s="19">
        <v>15000000</v>
      </c>
      <c r="L88" s="19">
        <f>K88-H88</f>
        <v>-15000000</v>
      </c>
    </row>
    <row r="89" spans="2:12">
      <c r="C89" s="19" t="s">
        <v>381</v>
      </c>
      <c r="D89" s="65">
        <v>-35000000</v>
      </c>
      <c r="E89" s="24">
        <v>-54400000</v>
      </c>
      <c r="G89" s="19" t="s">
        <v>382</v>
      </c>
      <c r="H89" s="24">
        <v>30000000</v>
      </c>
      <c r="I89" s="43" t="s">
        <v>383</v>
      </c>
      <c r="L89" s="24"/>
    </row>
    <row r="90" spans="2:12">
      <c r="D90" s="20">
        <f>SUM(D87:D89)</f>
        <v>100000000</v>
      </c>
      <c r="E90" s="20">
        <f>SUM(E87:E89)</f>
        <v>95600000</v>
      </c>
      <c r="H90" s="19">
        <f>SUM(H87:H89)</f>
        <v>120000000</v>
      </c>
      <c r="L90" s="66">
        <f>SUM(L87:L89)</f>
        <v>-35000000</v>
      </c>
    </row>
    <row r="92" spans="2:12">
      <c r="B92" s="50"/>
      <c r="C92" s="50"/>
      <c r="D92" s="51">
        <v>2021</v>
      </c>
      <c r="E92" s="50">
        <v>2020</v>
      </c>
      <c r="G92" s="20" t="s">
        <v>404</v>
      </c>
    </row>
    <row r="93" spans="2:12">
      <c r="B93" s="20" t="s">
        <v>324</v>
      </c>
      <c r="D93" s="52"/>
      <c r="G93" s="19" t="s">
        <v>370</v>
      </c>
      <c r="K93" s="43" t="s">
        <v>113</v>
      </c>
    </row>
    <row r="94" spans="2:12">
      <c r="B94" s="19" t="s">
        <v>366</v>
      </c>
      <c r="D94" s="52"/>
      <c r="H94" s="43" t="s">
        <v>372</v>
      </c>
      <c r="I94" s="43" t="s">
        <v>373</v>
      </c>
      <c r="K94" s="43" t="s">
        <v>374</v>
      </c>
      <c r="L94" s="19" t="s">
        <v>375</v>
      </c>
    </row>
    <row r="95" spans="2:12">
      <c r="B95" s="19" t="s">
        <v>367</v>
      </c>
      <c r="D95" s="52"/>
      <c r="G95" s="19" t="s">
        <v>377</v>
      </c>
      <c r="H95" s="19">
        <v>60000000</v>
      </c>
      <c r="I95" s="43" t="s">
        <v>378</v>
      </c>
      <c r="J95" s="47" t="s">
        <v>173</v>
      </c>
      <c r="K95" s="19">
        <v>30000000</v>
      </c>
      <c r="L95" s="19">
        <f>K95-H95</f>
        <v>-30000000</v>
      </c>
    </row>
    <row r="96" spans="2:12">
      <c r="B96" s="19" t="s">
        <v>368</v>
      </c>
      <c r="D96" s="53">
        <f>H98+L98</f>
        <v>50000000</v>
      </c>
      <c r="E96" s="19">
        <f>D90</f>
        <v>100000000</v>
      </c>
      <c r="G96" s="19" t="s">
        <v>380</v>
      </c>
      <c r="H96" s="19">
        <v>30000000</v>
      </c>
      <c r="I96" s="43" t="s">
        <v>378</v>
      </c>
      <c r="J96" s="47" t="s">
        <v>173</v>
      </c>
      <c r="K96" s="19">
        <v>20000000</v>
      </c>
      <c r="L96" s="19">
        <f>K96-H96</f>
        <v>-10000000</v>
      </c>
    </row>
    <row r="97" spans="1:12">
      <c r="G97" s="19" t="s">
        <v>382</v>
      </c>
      <c r="H97" s="24">
        <v>30000000</v>
      </c>
      <c r="I97" s="43" t="s">
        <v>385</v>
      </c>
      <c r="J97" s="47" t="s">
        <v>173</v>
      </c>
      <c r="K97" s="19">
        <v>0</v>
      </c>
      <c r="L97" s="24">
        <f>K97-H97</f>
        <v>-30000000</v>
      </c>
    </row>
    <row r="98" spans="1:12">
      <c r="B98" s="20" t="s">
        <v>369</v>
      </c>
      <c r="H98" s="19">
        <f>SUM(H95:H97)</f>
        <v>120000000</v>
      </c>
      <c r="L98" s="66">
        <f>SUM(L95:L97)</f>
        <v>-70000000</v>
      </c>
    </row>
    <row r="99" spans="1:12">
      <c r="B99" s="19" t="s">
        <v>371</v>
      </c>
    </row>
    <row r="100" spans="1:12">
      <c r="C100" s="19" t="s">
        <v>376</v>
      </c>
      <c r="D100" s="19">
        <f>H98</f>
        <v>120000000</v>
      </c>
      <c r="E100" s="19">
        <f>D87</f>
        <v>120000000</v>
      </c>
      <c r="G100" s="19" t="s">
        <v>386</v>
      </c>
    </row>
    <row r="101" spans="1:12">
      <c r="C101" s="19" t="s">
        <v>379</v>
      </c>
      <c r="D101" s="19">
        <v>0</v>
      </c>
      <c r="E101" s="19">
        <f>D88</f>
        <v>15000000</v>
      </c>
      <c r="G101" s="19" t="s">
        <v>405</v>
      </c>
    </row>
    <row r="102" spans="1:12">
      <c r="C102" s="19" t="s">
        <v>381</v>
      </c>
      <c r="D102" s="65">
        <f>L98</f>
        <v>-70000000</v>
      </c>
      <c r="E102" s="24">
        <f>D89</f>
        <v>-35000000</v>
      </c>
    </row>
    <row r="103" spans="1:12">
      <c r="D103" s="20">
        <f>SUM(D100:D102)</f>
        <v>50000000</v>
      </c>
      <c r="E103" s="20">
        <f>SUM(E100:E102)</f>
        <v>100000000</v>
      </c>
      <c r="G103" s="19" t="s">
        <v>406</v>
      </c>
    </row>
    <row r="104" spans="1:12">
      <c r="G104" s="19" t="s">
        <v>387</v>
      </c>
      <c r="K104" s="19">
        <f>-(L95-L87+L97-L89)</f>
        <v>40000000</v>
      </c>
    </row>
    <row r="105" spans="1:12">
      <c r="G105" s="19" t="s">
        <v>388</v>
      </c>
      <c r="K105" s="19">
        <f>-K104</f>
        <v>-40000000</v>
      </c>
    </row>
    <row r="107" spans="1:12">
      <c r="G107" s="19" t="s">
        <v>389</v>
      </c>
      <c r="K107" s="19">
        <f>L96-L88</f>
        <v>5000000</v>
      </c>
    </row>
    <row r="108" spans="1:12">
      <c r="G108" s="19" t="s">
        <v>390</v>
      </c>
      <c r="K108" s="19">
        <f>-K107</f>
        <v>-5000000</v>
      </c>
    </row>
    <row r="110" spans="1:12">
      <c r="I110" s="20" t="s">
        <v>391</v>
      </c>
      <c r="J110" s="20"/>
      <c r="K110" s="20">
        <f>K104+K108</f>
        <v>35000000</v>
      </c>
    </row>
    <row r="112" spans="1:12">
      <c r="A112" s="20" t="s">
        <v>318</v>
      </c>
      <c r="B112" s="20" t="s">
        <v>425</v>
      </c>
    </row>
    <row r="114" spans="1:9">
      <c r="A114" s="20" t="s">
        <v>431</v>
      </c>
      <c r="B114" s="20" t="s">
        <v>432</v>
      </c>
    </row>
    <row r="115" spans="1:9">
      <c r="E115" s="82" t="s">
        <v>449</v>
      </c>
    </row>
    <row r="116" spans="1:9">
      <c r="A116" s="79" t="s">
        <v>448</v>
      </c>
      <c r="C116" s="50" t="s">
        <v>433</v>
      </c>
      <c r="E116" s="84" t="s">
        <v>450</v>
      </c>
      <c r="G116" s="50" t="s">
        <v>433</v>
      </c>
      <c r="I116" s="50" t="s">
        <v>440</v>
      </c>
    </row>
    <row r="117" spans="1:9">
      <c r="A117" s="79"/>
      <c r="C117" s="50"/>
      <c r="E117" s="83"/>
      <c r="G117" s="50" t="s">
        <v>451</v>
      </c>
      <c r="I117" s="50"/>
    </row>
    <row r="118" spans="1:9">
      <c r="B118" s="19" t="s">
        <v>324</v>
      </c>
      <c r="C118" s="19">
        <v>50000000</v>
      </c>
      <c r="E118" s="80">
        <f>G118-C118</f>
        <v>0</v>
      </c>
      <c r="G118" s="19">
        <f>C118</f>
        <v>50000000</v>
      </c>
    </row>
    <row r="119" spans="1:9">
      <c r="B119" s="19" t="s">
        <v>434</v>
      </c>
      <c r="C119" s="19">
        <v>-15000000</v>
      </c>
      <c r="E119" s="80">
        <f>G119-C119</f>
        <v>-25000000</v>
      </c>
      <c r="G119" s="19">
        <f>C119-E126</f>
        <v>-40000000</v>
      </c>
    </row>
    <row r="120" spans="1:9">
      <c r="B120" s="19" t="s">
        <v>336</v>
      </c>
      <c r="C120" s="19">
        <v>-35000000</v>
      </c>
      <c r="E120" s="80">
        <f>G120-C120</f>
        <v>25000000</v>
      </c>
      <c r="G120" s="19">
        <f>C120+E126</f>
        <v>-10000000</v>
      </c>
    </row>
    <row r="121" spans="1:9">
      <c r="B121" s="19" t="s">
        <v>435</v>
      </c>
      <c r="C121" s="19">
        <v>-80000000</v>
      </c>
      <c r="E121" s="80">
        <f>G121-C121</f>
        <v>0</v>
      </c>
      <c r="G121" s="19">
        <f>C121</f>
        <v>-80000000</v>
      </c>
    </row>
    <row r="122" spans="1:9">
      <c r="B122" s="19" t="s">
        <v>436</v>
      </c>
      <c r="C122" s="19">
        <v>60000000</v>
      </c>
      <c r="E122" s="81">
        <f>G122-C122</f>
        <v>25000000</v>
      </c>
      <c r="G122" s="19">
        <f>C122+E126</f>
        <v>85000000</v>
      </c>
    </row>
    <row r="124" spans="1:9">
      <c r="B124" s="19" t="s">
        <v>439</v>
      </c>
      <c r="H124" s="69" t="s">
        <v>441</v>
      </c>
    </row>
    <row r="125" spans="1:9">
      <c r="B125" s="19" t="s">
        <v>437</v>
      </c>
      <c r="E125" s="19">
        <v>200000</v>
      </c>
      <c r="H125" s="19" t="s">
        <v>442</v>
      </c>
    </row>
    <row r="126" spans="1:9">
      <c r="B126" s="19" t="s">
        <v>438</v>
      </c>
      <c r="E126" s="19">
        <v>25000000</v>
      </c>
      <c r="H126" s="19" t="s">
        <v>443</v>
      </c>
    </row>
    <row r="128" spans="1:9">
      <c r="B128" s="19" t="s">
        <v>444</v>
      </c>
      <c r="F128" s="19" t="s">
        <v>452</v>
      </c>
    </row>
    <row r="129" spans="1:9">
      <c r="B129" s="19" t="s">
        <v>445</v>
      </c>
      <c r="F129" s="19" t="s">
        <v>445</v>
      </c>
    </row>
    <row r="130" spans="1:9">
      <c r="B130" s="19" t="s">
        <v>446</v>
      </c>
      <c r="D130" s="19">
        <f>E125</f>
        <v>200000</v>
      </c>
      <c r="F130" s="19" t="s">
        <v>453</v>
      </c>
      <c r="I130" s="19">
        <f>E126</f>
        <v>25000000</v>
      </c>
    </row>
    <row r="131" spans="1:9">
      <c r="B131" s="19" t="s">
        <v>447</v>
      </c>
      <c r="D131" s="19">
        <f>-D130</f>
        <v>-200000</v>
      </c>
      <c r="F131" s="19" t="s">
        <v>447</v>
      </c>
      <c r="I131" s="19">
        <f>-E126</f>
        <v>-25000000</v>
      </c>
    </row>
    <row r="133" spans="1:9">
      <c r="A133" s="20" t="s">
        <v>454</v>
      </c>
      <c r="B133" s="20" t="s">
        <v>455</v>
      </c>
    </row>
    <row r="135" spans="1:9">
      <c r="B135" s="19" t="s">
        <v>456</v>
      </c>
    </row>
    <row r="136" spans="1:9">
      <c r="B136" s="20" t="s">
        <v>457</v>
      </c>
      <c r="E136" s="20" t="s">
        <v>457</v>
      </c>
    </row>
    <row r="137" spans="1:9">
      <c r="B137" s="19" t="s">
        <v>458</v>
      </c>
      <c r="C137" s="19" t="s">
        <v>459</v>
      </c>
      <c r="E137" s="19" t="s">
        <v>458</v>
      </c>
      <c r="F137" s="19" t="s">
        <v>476</v>
      </c>
    </row>
    <row r="138" spans="1:9">
      <c r="B138" s="19" t="s">
        <v>460</v>
      </c>
      <c r="C138" s="19">
        <v>100000000</v>
      </c>
    </row>
    <row r="139" spans="1:9">
      <c r="B139" s="19" t="s">
        <v>461</v>
      </c>
      <c r="E139" s="19" t="s">
        <v>461</v>
      </c>
    </row>
    <row r="140" spans="1:9">
      <c r="B140" s="19" t="s">
        <v>462</v>
      </c>
      <c r="C140" s="19" t="s">
        <v>463</v>
      </c>
      <c r="E140" s="19" t="s">
        <v>462</v>
      </c>
      <c r="F140" s="19" t="s">
        <v>463</v>
      </c>
    </row>
    <row r="141" spans="1:9">
      <c r="B141" s="19" t="s">
        <v>464</v>
      </c>
      <c r="C141" s="19">
        <v>10</v>
      </c>
      <c r="D141" s="19" t="s">
        <v>465</v>
      </c>
      <c r="E141" s="19" t="s">
        <v>478</v>
      </c>
      <c r="F141" s="19">
        <v>6</v>
      </c>
      <c r="G141" s="19" t="s">
        <v>465</v>
      </c>
    </row>
    <row r="142" spans="1:9">
      <c r="B142" s="19" t="s">
        <v>466</v>
      </c>
      <c r="C142" s="19">
        <v>10000000</v>
      </c>
      <c r="E142" s="19" t="s">
        <v>466</v>
      </c>
      <c r="F142" s="19">
        <v>0</v>
      </c>
    </row>
    <row r="143" spans="1:9">
      <c r="B143" s="19" t="s">
        <v>467</v>
      </c>
      <c r="C143" s="19">
        <v>2</v>
      </c>
      <c r="D143" s="19" t="s">
        <v>465</v>
      </c>
    </row>
    <row r="145" spans="2:6">
      <c r="B145" s="19" t="s">
        <v>468</v>
      </c>
    </row>
    <row r="146" spans="2:6">
      <c r="B146" s="19" t="s">
        <v>469</v>
      </c>
      <c r="C146" s="19">
        <f>C138</f>
        <v>100000000</v>
      </c>
      <c r="E146" s="19" t="s">
        <v>477</v>
      </c>
      <c r="F146" s="20">
        <f>C156</f>
        <v>82000000</v>
      </c>
    </row>
    <row r="147" spans="2:6">
      <c r="B147" s="21" t="s">
        <v>470</v>
      </c>
      <c r="C147" s="24">
        <f>C142</f>
        <v>10000000</v>
      </c>
      <c r="E147" s="21" t="s">
        <v>470</v>
      </c>
      <c r="F147" s="24">
        <f>F142</f>
        <v>0</v>
      </c>
    </row>
    <row r="148" spans="2:6">
      <c r="B148" s="21" t="s">
        <v>471</v>
      </c>
      <c r="C148" s="19">
        <f>C146-C147</f>
        <v>90000000</v>
      </c>
      <c r="E148" s="21" t="s">
        <v>471</v>
      </c>
      <c r="F148" s="19">
        <f>F146-F147</f>
        <v>82000000</v>
      </c>
    </row>
    <row r="149" spans="2:6">
      <c r="B149" s="19" t="s">
        <v>472</v>
      </c>
      <c r="C149" s="19">
        <f>C141</f>
        <v>10</v>
      </c>
      <c r="E149" s="19" t="s">
        <v>472</v>
      </c>
      <c r="F149" s="19">
        <f>F141-C143</f>
        <v>4</v>
      </c>
    </row>
    <row r="150" spans="2:6">
      <c r="B150" s="40" t="s">
        <v>473</v>
      </c>
      <c r="C150" s="40">
        <f>C148/C149</f>
        <v>9000000</v>
      </c>
      <c r="E150" s="40" t="s">
        <v>473</v>
      </c>
      <c r="F150" s="40">
        <f>F148/F149</f>
        <v>20500000</v>
      </c>
    </row>
    <row r="151" spans="2:6">
      <c r="B151" s="19" t="s">
        <v>474</v>
      </c>
      <c r="C151" s="19">
        <f>C150*C143</f>
        <v>18000000</v>
      </c>
      <c r="E151" s="19" t="s">
        <v>474</v>
      </c>
      <c r="F151" s="19">
        <f>C151+F150</f>
        <v>38500000</v>
      </c>
    </row>
    <row r="153" spans="2:6">
      <c r="B153" s="19" t="s">
        <v>475</v>
      </c>
      <c r="E153" s="19" t="s">
        <v>479</v>
      </c>
    </row>
    <row r="154" spans="2:6">
      <c r="B154" s="19" t="s">
        <v>469</v>
      </c>
      <c r="C154" s="19">
        <f>C138</f>
        <v>100000000</v>
      </c>
      <c r="E154" s="19" t="s">
        <v>469</v>
      </c>
      <c r="F154" s="19">
        <f>C138</f>
        <v>100000000</v>
      </c>
    </row>
    <row r="155" spans="2:6">
      <c r="B155" s="19" t="s">
        <v>474</v>
      </c>
      <c r="C155" s="24">
        <f>-C151</f>
        <v>-18000000</v>
      </c>
      <c r="E155" s="19" t="s">
        <v>474</v>
      </c>
      <c r="F155" s="24">
        <f>-F151</f>
        <v>-38500000</v>
      </c>
    </row>
    <row r="156" spans="2:6">
      <c r="C156" s="20">
        <f>SUM(C154:C155)</f>
        <v>82000000</v>
      </c>
      <c r="F156" s="20">
        <f>SUM(F154:F155)</f>
        <v>61500000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6F00-09E5-C046-9B93-1CCF1E9615BF}">
  <dimension ref="A1:O157"/>
  <sheetViews>
    <sheetView zoomScale="130" zoomScaleNormal="130" workbookViewId="0"/>
  </sheetViews>
  <sheetFormatPr baseColWidth="10" defaultColWidth="10.875" defaultRowHeight="15.75"/>
  <cols>
    <col min="1" max="1" width="10.875" style="19"/>
    <col min="2" max="2" width="12.375" style="19" customWidth="1"/>
    <col min="3" max="7" width="10.875" style="19"/>
    <col min="8" max="8" width="12.375" style="19" customWidth="1"/>
    <col min="9" max="10" width="10.875" style="19"/>
    <col min="11" max="11" width="12.125" style="19" customWidth="1"/>
    <col min="12" max="16384" width="10.875" style="19"/>
  </cols>
  <sheetData>
    <row r="1" spans="1:7">
      <c r="A1" s="20" t="s">
        <v>407</v>
      </c>
    </row>
    <row r="3" spans="1:7">
      <c r="A3" s="20" t="s">
        <v>627</v>
      </c>
    </row>
    <row r="4" spans="1:7">
      <c r="E4" s="69" t="s">
        <v>481</v>
      </c>
      <c r="F4" s="69" t="s">
        <v>483</v>
      </c>
      <c r="G4" s="69" t="s">
        <v>482</v>
      </c>
    </row>
    <row r="5" spans="1:7">
      <c r="B5" s="19" t="s">
        <v>480</v>
      </c>
    </row>
    <row r="6" spans="1:7">
      <c r="B6" s="19" t="s">
        <v>486</v>
      </c>
      <c r="E6" s="19">
        <v>10000</v>
      </c>
      <c r="F6" s="19">
        <v>3800</v>
      </c>
      <c r="G6" s="19">
        <f>E6*F6</f>
        <v>38000000</v>
      </c>
    </row>
    <row r="8" spans="1:7">
      <c r="B8" s="19" t="s">
        <v>487</v>
      </c>
      <c r="D8" s="19" t="s">
        <v>484</v>
      </c>
      <c r="E8" s="19">
        <v>10000</v>
      </c>
      <c r="F8" s="19">
        <v>3981.16</v>
      </c>
      <c r="G8" s="19">
        <f>E8*F8</f>
        <v>39811600</v>
      </c>
    </row>
    <row r="10" spans="1:7">
      <c r="B10" s="19" t="s">
        <v>485</v>
      </c>
    </row>
    <row r="12" spans="1:7">
      <c r="B12" s="19" t="s">
        <v>488</v>
      </c>
      <c r="F12" s="19">
        <f>G8-G6</f>
        <v>1811600</v>
      </c>
      <c r="G12" s="21" t="s">
        <v>490</v>
      </c>
    </row>
    <row r="13" spans="1:7">
      <c r="B13" s="19" t="s">
        <v>489</v>
      </c>
      <c r="F13" s="19">
        <f>-F12</f>
        <v>-1811600</v>
      </c>
    </row>
    <row r="15" spans="1:7">
      <c r="B15" s="19" t="s">
        <v>491</v>
      </c>
    </row>
    <row r="16" spans="1:7">
      <c r="B16" s="19" t="s">
        <v>486</v>
      </c>
      <c r="E16" s="19">
        <v>8000</v>
      </c>
      <c r="F16" s="19">
        <v>3800</v>
      </c>
      <c r="G16" s="19">
        <f>E16*F16</f>
        <v>30400000</v>
      </c>
    </row>
    <row r="18" spans="2:7">
      <c r="B18" s="19" t="s">
        <v>487</v>
      </c>
      <c r="D18" s="19" t="s">
        <v>484</v>
      </c>
      <c r="E18" s="19">
        <v>8000</v>
      </c>
      <c r="F18" s="19">
        <v>3981.16</v>
      </c>
      <c r="G18" s="19">
        <f>E18*F18</f>
        <v>31849280</v>
      </c>
    </row>
    <row r="20" spans="2:7">
      <c r="B20" s="19" t="s">
        <v>492</v>
      </c>
      <c r="F20" s="19">
        <f>G18-G16</f>
        <v>1449280</v>
      </c>
      <c r="G20" s="21" t="s">
        <v>490</v>
      </c>
    </row>
    <row r="21" spans="2:7">
      <c r="B21" s="19" t="s">
        <v>493</v>
      </c>
      <c r="F21" s="19">
        <f>-F20</f>
        <v>-1449280</v>
      </c>
    </row>
    <row r="23" spans="2:7">
      <c r="B23" s="20" t="s">
        <v>494</v>
      </c>
    </row>
    <row r="24" spans="2:7">
      <c r="B24" s="19" t="s">
        <v>164</v>
      </c>
    </row>
    <row r="25" spans="2:7">
      <c r="B25" s="21" t="s">
        <v>495</v>
      </c>
    </row>
    <row r="26" spans="2:7">
      <c r="B26" s="85" t="s">
        <v>496</v>
      </c>
    </row>
    <row r="27" spans="2:7">
      <c r="B27" s="19" t="s">
        <v>497</v>
      </c>
    </row>
    <row r="28" spans="2:7">
      <c r="B28" s="19" t="s">
        <v>498</v>
      </c>
    </row>
    <row r="29" spans="2:7">
      <c r="B29" s="19" t="s">
        <v>499</v>
      </c>
    </row>
    <row r="30" spans="2:7">
      <c r="B30" s="19" t="s">
        <v>500</v>
      </c>
    </row>
    <row r="31" spans="2:7">
      <c r="B31" s="19" t="s">
        <v>501</v>
      </c>
    </row>
    <row r="32" spans="2:7">
      <c r="B32" s="64" t="s">
        <v>502</v>
      </c>
      <c r="C32" s="64"/>
      <c r="D32" s="64"/>
      <c r="E32" s="64"/>
      <c r="F32" s="64">
        <f>SUM(F13,F20)</f>
        <v>-362320</v>
      </c>
    </row>
    <row r="33" spans="1:15">
      <c r="B33" s="85" t="s">
        <v>503</v>
      </c>
    </row>
    <row r="34" spans="1:15">
      <c r="B34" s="19" t="s">
        <v>504</v>
      </c>
    </row>
    <row r="35" spans="1:15">
      <c r="B35" s="85" t="s">
        <v>505</v>
      </c>
    </row>
    <row r="37" spans="1:15">
      <c r="A37" s="20" t="s">
        <v>506</v>
      </c>
    </row>
    <row r="38" spans="1:15">
      <c r="C38" s="19" t="s">
        <v>50</v>
      </c>
      <c r="D38" s="19" t="s">
        <v>507</v>
      </c>
      <c r="G38" s="22" t="s">
        <v>51</v>
      </c>
      <c r="J38" s="21" t="s">
        <v>512</v>
      </c>
      <c r="O38" s="19" t="s">
        <v>516</v>
      </c>
    </row>
    <row r="39" spans="1:15">
      <c r="G39" s="21" t="s">
        <v>515</v>
      </c>
      <c r="J39" s="21" t="s">
        <v>513</v>
      </c>
      <c r="O39" s="19" t="s">
        <v>517</v>
      </c>
    </row>
    <row r="40" spans="1:15">
      <c r="B40" s="19" t="s">
        <v>527</v>
      </c>
      <c r="C40" s="19" t="s">
        <v>528</v>
      </c>
      <c r="J40" s="21" t="s">
        <v>514</v>
      </c>
      <c r="O40" s="19" t="s">
        <v>518</v>
      </c>
    </row>
    <row r="42" spans="1:15">
      <c r="C42" s="19" t="s">
        <v>52</v>
      </c>
      <c r="D42" s="19" t="s">
        <v>508</v>
      </c>
      <c r="G42" s="19" t="s">
        <v>521</v>
      </c>
      <c r="O42" s="19" t="s">
        <v>516</v>
      </c>
    </row>
    <row r="43" spans="1:15">
      <c r="N43" s="21" t="s">
        <v>520</v>
      </c>
      <c r="O43" s="19" t="s">
        <v>519</v>
      </c>
    </row>
    <row r="44" spans="1:15">
      <c r="G44" s="19" t="s">
        <v>522</v>
      </c>
      <c r="H44" s="19" t="s">
        <v>523</v>
      </c>
      <c r="O44" s="19" t="s">
        <v>518</v>
      </c>
    </row>
    <row r="46" spans="1:15">
      <c r="B46" s="19" t="s">
        <v>527</v>
      </c>
      <c r="C46" s="19" t="s">
        <v>528</v>
      </c>
      <c r="G46" s="19" t="s">
        <v>524</v>
      </c>
    </row>
    <row r="47" spans="1:15">
      <c r="H47" s="19" t="s">
        <v>525</v>
      </c>
      <c r="K47" s="19" t="s">
        <v>469</v>
      </c>
    </row>
    <row r="48" spans="1:15">
      <c r="K48" s="19" t="s">
        <v>78</v>
      </c>
    </row>
    <row r="49" spans="2:14">
      <c r="K49" s="19" t="s">
        <v>526</v>
      </c>
    </row>
    <row r="51" spans="2:14">
      <c r="B51" s="19" t="s">
        <v>529</v>
      </c>
      <c r="G51" s="19" t="s">
        <v>530</v>
      </c>
    </row>
    <row r="52" spans="2:14">
      <c r="B52" s="94" t="s">
        <v>532</v>
      </c>
      <c r="C52" s="94"/>
    </row>
    <row r="53" spans="2:14">
      <c r="B53" s="86"/>
      <c r="H53" s="19" t="s">
        <v>534</v>
      </c>
      <c r="I53" s="19" t="s">
        <v>89</v>
      </c>
      <c r="K53" s="19" t="s">
        <v>538</v>
      </c>
      <c r="L53" s="19" t="s">
        <v>539</v>
      </c>
    </row>
    <row r="54" spans="2:14">
      <c r="B54" s="88" t="s">
        <v>531</v>
      </c>
      <c r="C54" s="19" t="s">
        <v>533</v>
      </c>
      <c r="D54" s="19" t="s">
        <v>87</v>
      </c>
      <c r="E54" s="19" t="s">
        <v>537</v>
      </c>
    </row>
    <row r="55" spans="2:14">
      <c r="B55" s="23"/>
      <c r="C55" s="24"/>
      <c r="H55" s="19" t="s">
        <v>536</v>
      </c>
      <c r="I55" s="19" t="s">
        <v>535</v>
      </c>
    </row>
    <row r="56" spans="2:14">
      <c r="B56" s="25"/>
      <c r="K56" s="20" t="s">
        <v>64</v>
      </c>
    </row>
    <row r="57" spans="2:14">
      <c r="B57" s="87" t="s">
        <v>540</v>
      </c>
      <c r="C57" s="19" t="s">
        <v>541</v>
      </c>
      <c r="E57" s="19" t="s">
        <v>101</v>
      </c>
      <c r="F57" s="19" t="s">
        <v>509</v>
      </c>
      <c r="H57" s="19" t="s">
        <v>534</v>
      </c>
      <c r="I57" s="19" t="s">
        <v>542</v>
      </c>
      <c r="K57" s="19" t="s">
        <v>543</v>
      </c>
    </row>
    <row r="58" spans="2:14">
      <c r="B58" s="25"/>
      <c r="K58" s="19" t="s">
        <v>544</v>
      </c>
    </row>
    <row r="59" spans="2:14">
      <c r="B59" s="23"/>
      <c r="C59" s="24"/>
      <c r="K59" s="19" t="s">
        <v>261</v>
      </c>
    </row>
    <row r="60" spans="2:14">
      <c r="B60" s="25"/>
    </row>
    <row r="61" spans="2:14">
      <c r="B61" s="87" t="s">
        <v>546</v>
      </c>
      <c r="C61" s="19" t="s">
        <v>545</v>
      </c>
      <c r="E61" s="19" t="s">
        <v>547</v>
      </c>
      <c r="G61" s="19" t="s">
        <v>510</v>
      </c>
      <c r="H61" s="19" t="s">
        <v>511</v>
      </c>
      <c r="K61" s="20" t="s">
        <v>548</v>
      </c>
      <c r="N61" s="20" t="s">
        <v>552</v>
      </c>
    </row>
    <row r="62" spans="2:14">
      <c r="B62" s="23"/>
      <c r="C62" s="63"/>
      <c r="K62" s="21" t="s">
        <v>549</v>
      </c>
      <c r="N62" s="19" t="s">
        <v>553</v>
      </c>
    </row>
    <row r="63" spans="2:14">
      <c r="E63" s="19" t="s">
        <v>557</v>
      </c>
      <c r="F63" s="19" t="s">
        <v>558</v>
      </c>
      <c r="K63" s="21" t="s">
        <v>550</v>
      </c>
      <c r="N63" s="19" t="s">
        <v>554</v>
      </c>
    </row>
    <row r="64" spans="2:14">
      <c r="B64" s="90" t="s">
        <v>565</v>
      </c>
      <c r="C64" s="40"/>
      <c r="K64" s="21" t="s">
        <v>551</v>
      </c>
      <c r="N64" s="19" t="s">
        <v>555</v>
      </c>
    </row>
    <row r="65" spans="2:14">
      <c r="N65" s="19" t="s">
        <v>556</v>
      </c>
    </row>
    <row r="66" spans="2:14">
      <c r="B66" s="19" t="s">
        <v>560</v>
      </c>
    </row>
    <row r="68" spans="2:14" s="20" customFormat="1">
      <c r="B68" s="20" t="s">
        <v>559</v>
      </c>
      <c r="G68" s="20" t="s">
        <v>561</v>
      </c>
    </row>
    <row r="70" spans="2:14">
      <c r="B70" s="19" t="s">
        <v>324</v>
      </c>
      <c r="G70" s="19" t="s">
        <v>324</v>
      </c>
    </row>
    <row r="71" spans="2:14">
      <c r="B71" s="21" t="s">
        <v>562</v>
      </c>
      <c r="D71" s="19">
        <f>-C82</f>
        <v>750000</v>
      </c>
    </row>
    <row r="72" spans="2:14">
      <c r="B72" s="19" t="s">
        <v>434</v>
      </c>
      <c r="G72" s="19" t="s">
        <v>434</v>
      </c>
    </row>
    <row r="73" spans="2:14">
      <c r="B73" s="19" t="s">
        <v>336</v>
      </c>
      <c r="G73" s="19" t="s">
        <v>336</v>
      </c>
    </row>
    <row r="75" spans="2:14">
      <c r="B75" s="19" t="s">
        <v>435</v>
      </c>
      <c r="G75" s="19" t="s">
        <v>435</v>
      </c>
      <c r="H75" s="19">
        <v>-10000000</v>
      </c>
    </row>
    <row r="76" spans="2:14">
      <c r="B76" s="19" t="s">
        <v>564</v>
      </c>
      <c r="D76" s="19">
        <f>C82</f>
        <v>-750000</v>
      </c>
      <c r="G76" s="19" t="s">
        <v>436</v>
      </c>
      <c r="H76" s="24">
        <v>7500000</v>
      </c>
    </row>
    <row r="77" spans="2:14">
      <c r="B77" s="19" t="s">
        <v>436</v>
      </c>
      <c r="H77" s="20">
        <f>SUM(H75:H76)</f>
        <v>-2500000</v>
      </c>
    </row>
    <row r="79" spans="2:14">
      <c r="B79" s="19" t="s">
        <v>563</v>
      </c>
    </row>
    <row r="80" spans="2:14">
      <c r="C80" s="19">
        <f>H77</f>
        <v>-2500000</v>
      </c>
    </row>
    <row r="81" spans="2:8">
      <c r="C81" s="89">
        <v>0.3</v>
      </c>
    </row>
    <row r="82" spans="2:8">
      <c r="C82" s="19">
        <f>C80*C81</f>
        <v>-750000</v>
      </c>
    </row>
    <row r="84" spans="2:8">
      <c r="B84" s="90" t="s">
        <v>565</v>
      </c>
      <c r="C84" s="40"/>
      <c r="D84" s="19" t="s">
        <v>52</v>
      </c>
      <c r="E84" s="19" t="s">
        <v>566</v>
      </c>
    </row>
    <row r="85" spans="2:8">
      <c r="E85" s="19" t="s">
        <v>567</v>
      </c>
    </row>
    <row r="87" spans="2:8">
      <c r="B87" s="19" t="s">
        <v>73</v>
      </c>
      <c r="C87" s="19">
        <v>150000</v>
      </c>
      <c r="E87" s="19" t="s">
        <v>568</v>
      </c>
      <c r="H87" s="19">
        <v>180000</v>
      </c>
    </row>
    <row r="89" spans="2:8">
      <c r="B89" s="19" t="s">
        <v>569</v>
      </c>
      <c r="E89" s="19">
        <f>H87-C87</f>
        <v>30000</v>
      </c>
    </row>
    <row r="90" spans="2:8">
      <c r="B90" s="19" t="s">
        <v>570</v>
      </c>
      <c r="E90" s="19">
        <f>-E89</f>
        <v>-30000</v>
      </c>
    </row>
    <row r="92" spans="2:8">
      <c r="D92" s="19" t="s">
        <v>52</v>
      </c>
      <c r="E92" s="19" t="s">
        <v>572</v>
      </c>
    </row>
    <row r="93" spans="2:8">
      <c r="E93" s="19" t="s">
        <v>571</v>
      </c>
    </row>
    <row r="95" spans="2:8">
      <c r="B95" s="19" t="s">
        <v>73</v>
      </c>
      <c r="C95" s="19">
        <v>150000</v>
      </c>
      <c r="E95" s="19" t="s">
        <v>573</v>
      </c>
      <c r="H95" s="19">
        <v>180000</v>
      </c>
    </row>
    <row r="97" spans="1:8">
      <c r="B97" s="19" t="s">
        <v>527</v>
      </c>
      <c r="C97" s="19" t="s">
        <v>574</v>
      </c>
    </row>
    <row r="99" spans="1:8">
      <c r="B99" s="19" t="s">
        <v>73</v>
      </c>
      <c r="C99" s="19">
        <v>150000</v>
      </c>
      <c r="E99" s="19" t="s">
        <v>573</v>
      </c>
      <c r="H99" s="19">
        <v>125000</v>
      </c>
    </row>
    <row r="101" spans="1:8">
      <c r="B101" s="19" t="s">
        <v>575</v>
      </c>
      <c r="E101" s="19">
        <f>C99-H99</f>
        <v>25000</v>
      </c>
    </row>
    <row r="102" spans="1:8">
      <c r="B102" s="19" t="s">
        <v>576</v>
      </c>
      <c r="E102" s="19">
        <f>-E101</f>
        <v>-25000</v>
      </c>
    </row>
    <row r="104" spans="1:8">
      <c r="A104" s="20" t="s">
        <v>577</v>
      </c>
    </row>
    <row r="105" spans="1:8">
      <c r="F105" s="19" t="s">
        <v>581</v>
      </c>
    </row>
    <row r="106" spans="1:8">
      <c r="B106" s="19" t="s">
        <v>578</v>
      </c>
      <c r="F106" s="19" t="s">
        <v>582</v>
      </c>
      <c r="H106" s="19">
        <f>C109</f>
        <v>1960000</v>
      </c>
    </row>
    <row r="107" spans="1:8">
      <c r="B107" s="19" t="s">
        <v>579</v>
      </c>
      <c r="C107" s="19">
        <v>1560000</v>
      </c>
    </row>
    <row r="108" spans="1:8">
      <c r="B108" s="19" t="s">
        <v>580</v>
      </c>
      <c r="C108" s="24">
        <v>400000</v>
      </c>
    </row>
    <row r="109" spans="1:8">
      <c r="C109" s="19">
        <f>SUM(C107:C108)</f>
        <v>1960000</v>
      </c>
    </row>
    <row r="111" spans="1:8">
      <c r="F111" s="20" t="s">
        <v>601</v>
      </c>
    </row>
    <row r="112" spans="1:8">
      <c r="F112" s="19" t="s">
        <v>581</v>
      </c>
    </row>
    <row r="113" spans="2:9">
      <c r="B113" s="19" t="s">
        <v>579</v>
      </c>
      <c r="C113" s="19" t="s">
        <v>583</v>
      </c>
      <c r="D113" s="19">
        <v>1260000</v>
      </c>
      <c r="F113" s="19" t="s">
        <v>582</v>
      </c>
    </row>
    <row r="114" spans="2:9">
      <c r="C114" s="19" t="s">
        <v>584</v>
      </c>
      <c r="D114" s="19">
        <f>C107-D113</f>
        <v>300000</v>
      </c>
      <c r="F114" s="21" t="s">
        <v>596</v>
      </c>
      <c r="H114" s="19">
        <f>D115</f>
        <v>400000</v>
      </c>
      <c r="I114" s="19" t="s">
        <v>597</v>
      </c>
    </row>
    <row r="115" spans="2:9">
      <c r="B115" s="19" t="s">
        <v>580</v>
      </c>
      <c r="C115" s="19" t="s">
        <v>585</v>
      </c>
      <c r="D115" s="19">
        <f>C108</f>
        <v>400000</v>
      </c>
    </row>
    <row r="116" spans="2:9">
      <c r="F116" s="19" t="s">
        <v>583</v>
      </c>
    </row>
    <row r="117" spans="2:9">
      <c r="B117" s="19" t="s">
        <v>594</v>
      </c>
      <c r="C117" s="19" t="s">
        <v>595</v>
      </c>
      <c r="F117" s="21" t="s">
        <v>586</v>
      </c>
      <c r="H117" s="91" t="s">
        <v>590</v>
      </c>
    </row>
    <row r="118" spans="2:9">
      <c r="C118" s="19" t="s">
        <v>599</v>
      </c>
      <c r="F118" s="21" t="s">
        <v>588</v>
      </c>
      <c r="H118" s="91" t="s">
        <v>590</v>
      </c>
    </row>
    <row r="119" spans="2:9">
      <c r="F119" s="21" t="s">
        <v>587</v>
      </c>
      <c r="H119" s="91" t="s">
        <v>590</v>
      </c>
    </row>
    <row r="120" spans="2:9">
      <c r="F120" s="21" t="s">
        <v>589</v>
      </c>
      <c r="H120" s="19">
        <f>D113</f>
        <v>1260000</v>
      </c>
    </row>
    <row r="122" spans="2:9">
      <c r="F122" s="19" t="s">
        <v>326</v>
      </c>
    </row>
    <row r="123" spans="2:9">
      <c r="F123" s="21" t="s">
        <v>591</v>
      </c>
      <c r="H123" s="91" t="s">
        <v>590</v>
      </c>
    </row>
    <row r="124" spans="2:9">
      <c r="F124" s="21" t="s">
        <v>592</v>
      </c>
      <c r="H124" s="91" t="s">
        <v>590</v>
      </c>
    </row>
    <row r="125" spans="2:9">
      <c r="F125" s="21" t="s">
        <v>593</v>
      </c>
      <c r="H125" s="91" t="s">
        <v>590</v>
      </c>
    </row>
    <row r="126" spans="2:9">
      <c r="F126" s="21" t="s">
        <v>589</v>
      </c>
      <c r="H126" s="19">
        <f>D114</f>
        <v>300000</v>
      </c>
    </row>
    <row r="128" spans="2:9">
      <c r="F128" s="19" t="s">
        <v>498</v>
      </c>
    </row>
    <row r="129" spans="1:14">
      <c r="F129" s="21" t="s">
        <v>600</v>
      </c>
      <c r="H129" s="19">
        <f>D115</f>
        <v>400000</v>
      </c>
      <c r="I129" s="19" t="s">
        <v>598</v>
      </c>
    </row>
    <row r="131" spans="1:14">
      <c r="A131" s="20" t="s">
        <v>209</v>
      </c>
    </row>
    <row r="133" spans="1:14">
      <c r="C133" s="20" t="s">
        <v>469</v>
      </c>
      <c r="G133" s="19" t="s">
        <v>602</v>
      </c>
      <c r="H133" s="20" t="s">
        <v>603</v>
      </c>
      <c r="M133" s="50" t="s">
        <v>607</v>
      </c>
    </row>
    <row r="134" spans="1:14">
      <c r="C134" s="19" t="s">
        <v>606</v>
      </c>
      <c r="E134" s="19">
        <v>550000</v>
      </c>
      <c r="H134" s="19" t="s">
        <v>604</v>
      </c>
      <c r="K134" s="19">
        <v>630000</v>
      </c>
      <c r="M134" s="19">
        <f>K134-E134</f>
        <v>80000</v>
      </c>
      <c r="N134" s="19" t="s">
        <v>309</v>
      </c>
    </row>
    <row r="135" spans="1:14">
      <c r="H135" s="21" t="s">
        <v>605</v>
      </c>
      <c r="N135" s="19" t="s">
        <v>608</v>
      </c>
    </row>
    <row r="136" spans="1:14">
      <c r="I136" s="21" t="s">
        <v>610</v>
      </c>
      <c r="K136" s="19">
        <f>-K134*15%</f>
        <v>-94500</v>
      </c>
      <c r="N136" s="19" t="s">
        <v>609</v>
      </c>
    </row>
    <row r="137" spans="1:14">
      <c r="I137" s="21" t="s">
        <v>611</v>
      </c>
      <c r="K137" s="24">
        <v>-30000</v>
      </c>
    </row>
    <row r="138" spans="1:14">
      <c r="E138" s="19">
        <v>550000</v>
      </c>
      <c r="K138" s="19">
        <f>SUM(K134:K137)</f>
        <v>505500</v>
      </c>
      <c r="M138" s="19">
        <f>K138-E138</f>
        <v>-44500</v>
      </c>
      <c r="N138" s="19" t="s">
        <v>612</v>
      </c>
    </row>
    <row r="139" spans="1:14">
      <c r="N139" s="19" t="s">
        <v>613</v>
      </c>
    </row>
    <row r="141" spans="1:14">
      <c r="I141" s="19" t="s">
        <v>614</v>
      </c>
      <c r="L141" s="19">
        <f>-M138</f>
        <v>44500</v>
      </c>
    </row>
    <row r="142" spans="1:14">
      <c r="I142" s="19" t="s">
        <v>615</v>
      </c>
      <c r="L142" s="19">
        <f>-L141</f>
        <v>-44500</v>
      </c>
    </row>
    <row r="144" spans="1:14">
      <c r="H144" s="20" t="s">
        <v>616</v>
      </c>
    </row>
    <row r="146" spans="1:9">
      <c r="A146" s="20" t="s">
        <v>617</v>
      </c>
    </row>
    <row r="148" spans="1:9">
      <c r="B148" s="19" t="s">
        <v>618</v>
      </c>
    </row>
    <row r="150" spans="1:9">
      <c r="B150" s="19" t="s">
        <v>619</v>
      </c>
    </row>
    <row r="151" spans="1:9">
      <c r="D151" s="19" t="s">
        <v>399</v>
      </c>
      <c r="G151" s="19" t="s">
        <v>624</v>
      </c>
    </row>
    <row r="152" spans="1:9">
      <c r="B152" s="19" t="s">
        <v>620</v>
      </c>
      <c r="D152" s="19">
        <v>1000000</v>
      </c>
    </row>
    <row r="154" spans="1:9">
      <c r="B154" s="19" t="s">
        <v>621</v>
      </c>
      <c r="D154" s="19">
        <f>D152</f>
        <v>1000000</v>
      </c>
      <c r="F154" s="19" t="s">
        <v>626</v>
      </c>
      <c r="I154" s="19">
        <f>D154</f>
        <v>1000000</v>
      </c>
    </row>
    <row r="155" spans="1:9">
      <c r="B155" s="19" t="s">
        <v>622</v>
      </c>
      <c r="D155" s="19">
        <f>-D154</f>
        <v>-1000000</v>
      </c>
      <c r="F155" s="19" t="s">
        <v>625</v>
      </c>
      <c r="I155" s="19">
        <f>-I154</f>
        <v>-1000000</v>
      </c>
    </row>
    <row r="157" spans="1:9">
      <c r="B157" s="19" t="s">
        <v>623</v>
      </c>
    </row>
  </sheetData>
  <mergeCells count="1">
    <mergeCell ref="B52:C5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C0A3F-7377-6745-B4BD-34CB90306AAC}">
  <dimension ref="A1:AA272"/>
  <sheetViews>
    <sheetView zoomScale="130" zoomScaleNormal="130" workbookViewId="0"/>
  </sheetViews>
  <sheetFormatPr baseColWidth="10" defaultColWidth="10.875" defaultRowHeight="15.75"/>
  <cols>
    <col min="1" max="1" width="11.125" style="19" customWidth="1"/>
    <col min="2" max="2" width="11.875" style="19" customWidth="1"/>
    <col min="3" max="3" width="12.875" style="19" customWidth="1"/>
    <col min="4" max="4" width="12.375" style="19" customWidth="1"/>
    <col min="5" max="5" width="23.875" style="19" customWidth="1"/>
    <col min="6" max="6" width="11.5" style="19" bestFit="1" customWidth="1"/>
    <col min="7" max="7" width="11.125" style="19" customWidth="1"/>
    <col min="8" max="8" width="11.5" style="19" bestFit="1" customWidth="1"/>
    <col min="9" max="9" width="11.125" style="19" bestFit="1" customWidth="1"/>
    <col min="10" max="10" width="11.625" style="19" customWidth="1"/>
    <col min="11" max="11" width="12.125" style="19" customWidth="1"/>
    <col min="12" max="12" width="13" style="19" bestFit="1" customWidth="1"/>
    <col min="13" max="13" width="11.5" style="19" bestFit="1" customWidth="1"/>
    <col min="14" max="14" width="12.5" style="19" bestFit="1" customWidth="1"/>
    <col min="15" max="16" width="11.5" style="19" bestFit="1" customWidth="1"/>
    <col min="17" max="17" width="10.875" style="19"/>
    <col min="18" max="18" width="11.5" style="19" bestFit="1" customWidth="1"/>
    <col min="19" max="20" width="10.875" style="19"/>
    <col min="21" max="21" width="11.5" style="19" bestFit="1" customWidth="1"/>
    <col min="22" max="24" width="10.875" style="19"/>
    <col min="25" max="25" width="10.875" style="19" customWidth="1"/>
    <col min="26" max="27" width="11.5" style="19" bestFit="1" customWidth="1"/>
    <col min="28" max="16384" width="10.875" style="19"/>
  </cols>
  <sheetData>
    <row r="1" spans="1:11">
      <c r="A1" s="20" t="s">
        <v>407</v>
      </c>
    </row>
    <row r="3" spans="1:11">
      <c r="G3" s="19" t="s">
        <v>54</v>
      </c>
    </row>
    <row r="4" spans="1:11">
      <c r="A4" s="20" t="s">
        <v>47</v>
      </c>
      <c r="G4" s="21" t="s">
        <v>55</v>
      </c>
      <c r="K4" s="19" t="s">
        <v>57</v>
      </c>
    </row>
    <row r="5" spans="1:11">
      <c r="C5" s="20" t="s">
        <v>50</v>
      </c>
      <c r="D5" s="19" t="s">
        <v>51</v>
      </c>
      <c r="G5" s="21" t="s">
        <v>56</v>
      </c>
      <c r="J5" s="19" t="s">
        <v>48</v>
      </c>
      <c r="K5" s="19" t="s">
        <v>58</v>
      </c>
    </row>
    <row r="6" spans="1:11">
      <c r="A6" s="19" t="s">
        <v>48</v>
      </c>
      <c r="B6" s="22" t="s">
        <v>49</v>
      </c>
      <c r="D6" s="21" t="s">
        <v>60</v>
      </c>
      <c r="G6" s="21" t="s">
        <v>59</v>
      </c>
    </row>
    <row r="8" spans="1:11">
      <c r="C8" s="19" t="s">
        <v>48</v>
      </c>
      <c r="D8" s="19" t="s">
        <v>61</v>
      </c>
      <c r="E8" s="19" t="s">
        <v>408</v>
      </c>
      <c r="G8" s="23"/>
      <c r="H8" s="24">
        <v>1</v>
      </c>
      <c r="I8" s="24">
        <v>2</v>
      </c>
      <c r="J8" s="24">
        <v>3</v>
      </c>
    </row>
    <row r="9" spans="1:11">
      <c r="D9" s="19" t="s">
        <v>62</v>
      </c>
      <c r="E9" s="19" t="s">
        <v>409</v>
      </c>
      <c r="G9" s="25">
        <v>1</v>
      </c>
      <c r="H9" s="19">
        <v>2</v>
      </c>
      <c r="I9" s="19">
        <v>3</v>
      </c>
      <c r="J9" s="19">
        <v>4</v>
      </c>
    </row>
    <row r="10" spans="1:11">
      <c r="E10" s="22" t="s">
        <v>63</v>
      </c>
      <c r="G10" s="95" t="s">
        <v>410</v>
      </c>
      <c r="H10" s="95"/>
    </row>
    <row r="12" spans="1:11">
      <c r="C12" s="20" t="s">
        <v>52</v>
      </c>
      <c r="D12" s="19" t="s">
        <v>53</v>
      </c>
    </row>
    <row r="14" spans="1:11">
      <c r="C14" s="19" t="s">
        <v>64</v>
      </c>
      <c r="D14" s="21" t="s">
        <v>65</v>
      </c>
      <c r="G14" s="21" t="s">
        <v>68</v>
      </c>
    </row>
    <row r="15" spans="1:11">
      <c r="D15" s="26" t="s">
        <v>66</v>
      </c>
      <c r="G15" s="26" t="s">
        <v>70</v>
      </c>
    </row>
    <row r="16" spans="1:11">
      <c r="D16" s="21" t="s">
        <v>67</v>
      </c>
      <c r="G16" s="21" t="s">
        <v>69</v>
      </c>
    </row>
    <row r="18" spans="1:6">
      <c r="A18" s="19" t="s">
        <v>71</v>
      </c>
    </row>
    <row r="19" spans="1:6">
      <c r="A19" s="19" t="s">
        <v>72</v>
      </c>
      <c r="B19" s="19" t="s">
        <v>73</v>
      </c>
      <c r="C19" s="19">
        <v>50000000</v>
      </c>
      <c r="E19" s="19" t="s">
        <v>79</v>
      </c>
    </row>
    <row r="20" spans="1:6">
      <c r="B20" s="19" t="s">
        <v>74</v>
      </c>
      <c r="C20" s="27">
        <v>0.1</v>
      </c>
      <c r="E20" s="19" t="s">
        <v>80</v>
      </c>
      <c r="F20" s="19">
        <f>-C19</f>
        <v>-50000000</v>
      </c>
    </row>
    <row r="21" spans="1:6">
      <c r="B21" s="19" t="s">
        <v>75</v>
      </c>
      <c r="C21" s="28">
        <v>44348</v>
      </c>
      <c r="E21" s="19" t="s">
        <v>81</v>
      </c>
      <c r="F21" s="19">
        <f>C28</f>
        <v>55000000</v>
      </c>
    </row>
    <row r="22" spans="1:6">
      <c r="B22" s="19" t="s">
        <v>76</v>
      </c>
      <c r="C22" s="28">
        <v>44742</v>
      </c>
      <c r="F22" s="29">
        <f>IRR(F20:F21)</f>
        <v>0.10000000000000009</v>
      </c>
    </row>
    <row r="24" spans="1:6">
      <c r="B24" s="19" t="s">
        <v>411</v>
      </c>
    </row>
    <row r="26" spans="1:6">
      <c r="B26" s="19" t="s">
        <v>77</v>
      </c>
      <c r="C26" s="19">
        <f>C19</f>
        <v>50000000</v>
      </c>
    </row>
    <row r="27" spans="1:6">
      <c r="B27" s="19" t="s">
        <v>78</v>
      </c>
      <c r="C27" s="19">
        <f>C19*C20</f>
        <v>5000000</v>
      </c>
    </row>
    <row r="28" spans="1:6">
      <c r="C28" s="20">
        <f>SUM(C26:C27)</f>
        <v>55000000</v>
      </c>
    </row>
    <row r="30" spans="1:6">
      <c r="A30" s="20" t="s">
        <v>82</v>
      </c>
    </row>
    <row r="31" spans="1:6">
      <c r="B31" s="19" t="s">
        <v>83</v>
      </c>
    </row>
    <row r="33" spans="1:14">
      <c r="C33" s="96" t="s">
        <v>84</v>
      </c>
      <c r="D33" s="96"/>
    </row>
    <row r="34" spans="1:14">
      <c r="C34" s="30">
        <v>1</v>
      </c>
      <c r="I34" s="20" t="s">
        <v>87</v>
      </c>
      <c r="J34" s="20" t="s">
        <v>88</v>
      </c>
    </row>
    <row r="35" spans="1:14">
      <c r="C35" s="30"/>
      <c r="D35" s="19" t="s">
        <v>86</v>
      </c>
      <c r="J35" s="19" t="s">
        <v>89</v>
      </c>
      <c r="L35" s="19" t="s">
        <v>90</v>
      </c>
      <c r="N35" s="19" t="s">
        <v>91</v>
      </c>
    </row>
    <row r="36" spans="1:14">
      <c r="C36" s="32" t="s">
        <v>85</v>
      </c>
      <c r="D36" s="24"/>
      <c r="N36" s="19" t="s">
        <v>92</v>
      </c>
    </row>
    <row r="37" spans="1:14">
      <c r="C37" s="35"/>
      <c r="D37" s="36"/>
      <c r="J37" s="19" t="s">
        <v>95</v>
      </c>
      <c r="N37" s="19" t="s">
        <v>93</v>
      </c>
    </row>
    <row r="38" spans="1:14">
      <c r="C38" s="30">
        <v>0.5</v>
      </c>
      <c r="J38" s="19" t="s">
        <v>96</v>
      </c>
      <c r="N38" s="19" t="s">
        <v>94</v>
      </c>
    </row>
    <row r="39" spans="1:14">
      <c r="C39" s="30"/>
      <c r="D39" s="19" t="s">
        <v>99</v>
      </c>
      <c r="J39" s="21" t="s">
        <v>65</v>
      </c>
    </row>
    <row r="40" spans="1:14">
      <c r="C40" s="32">
        <v>0.2</v>
      </c>
      <c r="D40" s="24"/>
      <c r="E40" s="19" t="s">
        <v>100</v>
      </c>
      <c r="J40" s="33" t="s">
        <v>97</v>
      </c>
      <c r="K40" s="34"/>
      <c r="L40" s="34" t="s">
        <v>98</v>
      </c>
    </row>
    <row r="41" spans="1:14">
      <c r="C41" s="31" t="s">
        <v>103</v>
      </c>
      <c r="F41" s="20" t="s">
        <v>101</v>
      </c>
      <c r="J41" s="21" t="s">
        <v>67</v>
      </c>
    </row>
    <row r="42" spans="1:14">
      <c r="C42" s="30"/>
      <c r="D42" s="19" t="s">
        <v>104</v>
      </c>
      <c r="F42" s="19" t="s">
        <v>102</v>
      </c>
    </row>
    <row r="43" spans="1:14">
      <c r="D43" s="20" t="s">
        <v>52</v>
      </c>
      <c r="F43" s="21" t="s">
        <v>65</v>
      </c>
    </row>
    <row r="44" spans="1:14">
      <c r="D44" s="21" t="s">
        <v>65</v>
      </c>
      <c r="F44" s="21" t="s">
        <v>97</v>
      </c>
    </row>
    <row r="45" spans="1:14">
      <c r="D45" s="21" t="s">
        <v>67</v>
      </c>
      <c r="F45" s="21" t="s">
        <v>67</v>
      </c>
    </row>
    <row r="47" spans="1:14">
      <c r="A47" s="20" t="s">
        <v>52</v>
      </c>
      <c r="B47" s="19" t="s">
        <v>71</v>
      </c>
      <c r="C47" s="19" t="s">
        <v>105</v>
      </c>
    </row>
    <row r="49" spans="1:23">
      <c r="D49" s="19" t="s">
        <v>108</v>
      </c>
      <c r="E49" s="19" t="s">
        <v>412</v>
      </c>
      <c r="F49" s="19" t="s">
        <v>413</v>
      </c>
      <c r="G49" s="19" t="s">
        <v>111</v>
      </c>
      <c r="N49" s="19" t="s">
        <v>113</v>
      </c>
    </row>
    <row r="50" spans="1:23">
      <c r="B50" s="19" t="s">
        <v>114</v>
      </c>
      <c r="C50" s="19" t="s">
        <v>106</v>
      </c>
      <c r="D50" s="19">
        <v>50000000</v>
      </c>
      <c r="E50" s="19" t="s">
        <v>109</v>
      </c>
      <c r="F50" s="19">
        <f>D50+F55</f>
        <v>43500000</v>
      </c>
      <c r="G50" s="21" t="s">
        <v>65</v>
      </c>
      <c r="J50" s="19" t="s">
        <v>112</v>
      </c>
      <c r="N50" s="19">
        <v>43500000</v>
      </c>
      <c r="P50" s="19">
        <f>F50-N50</f>
        <v>0</v>
      </c>
    </row>
    <row r="51" spans="1:23">
      <c r="B51" s="19" t="s">
        <v>118</v>
      </c>
      <c r="C51" s="19" t="s">
        <v>107</v>
      </c>
      <c r="D51" s="19">
        <v>90000000</v>
      </c>
      <c r="E51" s="19" t="s">
        <v>110</v>
      </c>
      <c r="F51" s="19">
        <f>D51+F57</f>
        <v>100000000</v>
      </c>
      <c r="G51" s="21" t="s">
        <v>67</v>
      </c>
      <c r="J51" s="19" t="s">
        <v>119</v>
      </c>
      <c r="L51" s="19" t="s">
        <v>120</v>
      </c>
      <c r="M51" s="19">
        <v>100000000</v>
      </c>
      <c r="O51" s="19">
        <f>F51-M51</f>
        <v>0</v>
      </c>
    </row>
    <row r="52" spans="1:23">
      <c r="L52" s="19" t="s">
        <v>121</v>
      </c>
      <c r="M52" s="19">
        <v>75000000</v>
      </c>
    </row>
    <row r="53" spans="1:23">
      <c r="B53" s="19" t="s">
        <v>114</v>
      </c>
      <c r="C53" s="19" t="s">
        <v>115</v>
      </c>
    </row>
    <row r="54" spans="1:23">
      <c r="C54" s="19" t="s">
        <v>116</v>
      </c>
      <c r="F54" s="19">
        <f>D50-N50</f>
        <v>6500000</v>
      </c>
    </row>
    <row r="55" spans="1:23">
      <c r="C55" s="19" t="s">
        <v>117</v>
      </c>
      <c r="F55" s="19">
        <f>-F54</f>
        <v>-6500000</v>
      </c>
    </row>
    <row r="57" spans="1:23">
      <c r="B57" s="19" t="s">
        <v>122</v>
      </c>
      <c r="C57" s="19" t="s">
        <v>123</v>
      </c>
      <c r="F57" s="19">
        <f>M51-D51</f>
        <v>10000000</v>
      </c>
    </row>
    <row r="58" spans="1:23">
      <c r="C58" s="19" t="s">
        <v>126</v>
      </c>
      <c r="F58" s="19">
        <f>-F57</f>
        <v>-10000000</v>
      </c>
    </row>
    <row r="60" spans="1:23">
      <c r="B60" s="19" t="s">
        <v>124</v>
      </c>
      <c r="C60" s="19" t="s">
        <v>125</v>
      </c>
      <c r="F60" s="19">
        <f>D51-M52</f>
        <v>15000000</v>
      </c>
    </row>
    <row r="61" spans="1:23">
      <c r="C61" s="19" t="s">
        <v>127</v>
      </c>
      <c r="F61" s="19">
        <f>-F60</f>
        <v>-15000000</v>
      </c>
    </row>
    <row r="64" spans="1:23">
      <c r="A64" s="20" t="s">
        <v>128</v>
      </c>
      <c r="H64" s="20" t="s">
        <v>137</v>
      </c>
      <c r="M64" s="20" t="s">
        <v>144</v>
      </c>
      <c r="W64" s="20" t="s">
        <v>154</v>
      </c>
    </row>
    <row r="65" spans="2:27">
      <c r="B65" s="19" t="s">
        <v>129</v>
      </c>
      <c r="D65" s="19" t="s">
        <v>130</v>
      </c>
      <c r="H65" s="19" t="s">
        <v>138</v>
      </c>
      <c r="M65" s="19" t="s">
        <v>138</v>
      </c>
      <c r="W65" s="19" t="s">
        <v>138</v>
      </c>
    </row>
    <row r="66" spans="2:27">
      <c r="E66" s="19" t="s">
        <v>136</v>
      </c>
      <c r="H66" s="19" t="s">
        <v>413</v>
      </c>
      <c r="M66" s="19" t="s">
        <v>413</v>
      </c>
      <c r="W66" s="19" t="s">
        <v>413</v>
      </c>
    </row>
    <row r="67" spans="2:27">
      <c r="H67" s="19">
        <v>43000000</v>
      </c>
      <c r="M67" s="19">
        <v>43000000</v>
      </c>
      <c r="W67" s="19">
        <v>43000000</v>
      </c>
    </row>
    <row r="68" spans="2:27">
      <c r="H68" s="19" t="s">
        <v>146</v>
      </c>
      <c r="M68" s="19" t="s">
        <v>145</v>
      </c>
      <c r="W68" s="19" t="s">
        <v>414</v>
      </c>
    </row>
    <row r="69" spans="2:27">
      <c r="M69" s="19" t="s">
        <v>148</v>
      </c>
      <c r="O69" s="19">
        <v>15000000</v>
      </c>
    </row>
    <row r="70" spans="2:27">
      <c r="M70" s="19" t="s">
        <v>151</v>
      </c>
      <c r="W70" s="19" t="s">
        <v>155</v>
      </c>
      <c r="AA70" s="19">
        <f>W67</f>
        <v>43000000</v>
      </c>
    </row>
    <row r="71" spans="2:27">
      <c r="W71" s="19" t="s">
        <v>140</v>
      </c>
      <c r="AA71" s="19">
        <f>-AA70</f>
        <v>-43000000</v>
      </c>
    </row>
    <row r="72" spans="2:27">
      <c r="G72" s="19" t="s">
        <v>139</v>
      </c>
      <c r="K72" s="19">
        <f>H67</f>
        <v>43000000</v>
      </c>
      <c r="M72" s="19" t="s">
        <v>147</v>
      </c>
    </row>
    <row r="73" spans="2:27">
      <c r="G73" s="19" t="s">
        <v>140</v>
      </c>
      <c r="K73" s="19">
        <f>-K72</f>
        <v>-43000000</v>
      </c>
    </row>
    <row r="74" spans="2:27">
      <c r="G74" s="19" t="s">
        <v>143</v>
      </c>
      <c r="K74" s="19">
        <f>K72</f>
        <v>43000000</v>
      </c>
      <c r="M74" s="19" t="s">
        <v>148</v>
      </c>
      <c r="R74" s="19" t="s">
        <v>151</v>
      </c>
    </row>
    <row r="75" spans="2:27">
      <c r="G75" s="19" t="s">
        <v>141</v>
      </c>
      <c r="K75" s="19">
        <f>-K74</f>
        <v>-43000000</v>
      </c>
      <c r="M75" s="19" t="s">
        <v>149</v>
      </c>
      <c r="P75" s="19">
        <f>O69</f>
        <v>15000000</v>
      </c>
      <c r="R75" s="19" t="s">
        <v>139</v>
      </c>
      <c r="U75" s="19">
        <f>M67</f>
        <v>43000000</v>
      </c>
    </row>
    <row r="76" spans="2:27">
      <c r="M76" s="19" t="s">
        <v>150</v>
      </c>
      <c r="P76" s="19">
        <f>-P75</f>
        <v>-15000000</v>
      </c>
      <c r="R76" s="19" t="s">
        <v>152</v>
      </c>
      <c r="U76" s="19">
        <f>-U75</f>
        <v>-43000000</v>
      </c>
    </row>
    <row r="77" spans="2:27">
      <c r="S77" s="19" t="s">
        <v>153</v>
      </c>
    </row>
    <row r="78" spans="2:27">
      <c r="D78" s="19" t="s">
        <v>131</v>
      </c>
    </row>
    <row r="79" spans="2:27">
      <c r="E79" s="19" t="s">
        <v>156</v>
      </c>
      <c r="O79" s="19" t="s">
        <v>163</v>
      </c>
      <c r="S79" s="19" t="s">
        <v>418</v>
      </c>
    </row>
    <row r="80" spans="2:27">
      <c r="D80" s="19" t="s">
        <v>132</v>
      </c>
      <c r="G80" s="19" t="s">
        <v>157</v>
      </c>
      <c r="J80" s="19" t="s">
        <v>158</v>
      </c>
      <c r="M80" s="19">
        <v>23450000</v>
      </c>
      <c r="O80" s="19" t="s">
        <v>161</v>
      </c>
      <c r="S80" s="19" t="s">
        <v>164</v>
      </c>
      <c r="V80" s="19">
        <f>Q81</f>
        <v>12767222.222222222</v>
      </c>
    </row>
    <row r="81" spans="1:22">
      <c r="J81" s="19" t="s">
        <v>159</v>
      </c>
      <c r="M81" s="19">
        <v>-18000000</v>
      </c>
      <c r="Q81" s="19">
        <f>M80*Q82</f>
        <v>12767222.222222222</v>
      </c>
      <c r="S81" s="19" t="s">
        <v>165</v>
      </c>
      <c r="V81" s="19">
        <f>M82</f>
        <v>-9800000</v>
      </c>
    </row>
    <row r="82" spans="1:22">
      <c r="D82" s="19" t="s">
        <v>133</v>
      </c>
      <c r="J82" s="19" t="s">
        <v>415</v>
      </c>
      <c r="M82" s="19">
        <v>-9800000</v>
      </c>
      <c r="O82" s="19" t="s">
        <v>162</v>
      </c>
      <c r="Q82" s="37">
        <f>M82/M81</f>
        <v>0.5444444444444444</v>
      </c>
      <c r="U82" s="20" t="s">
        <v>166</v>
      </c>
      <c r="V82" s="20">
        <f>SUM(V80:V81)</f>
        <v>2967222.222222222</v>
      </c>
    </row>
    <row r="83" spans="1:22">
      <c r="E83" s="19" t="s">
        <v>78</v>
      </c>
      <c r="J83" s="19" t="s">
        <v>416</v>
      </c>
    </row>
    <row r="84" spans="1:22">
      <c r="E84" s="19" t="s">
        <v>134</v>
      </c>
      <c r="J84" s="20" t="s">
        <v>160</v>
      </c>
      <c r="K84" s="20"/>
      <c r="L84" s="20"/>
      <c r="M84" s="20">
        <f>SUM(M80:M81)</f>
        <v>5450000</v>
      </c>
    </row>
    <row r="85" spans="1:22">
      <c r="E85" s="19" t="s">
        <v>135</v>
      </c>
    </row>
    <row r="86" spans="1:22">
      <c r="G86" s="19" t="s">
        <v>167</v>
      </c>
      <c r="J86" s="19" t="s">
        <v>158</v>
      </c>
      <c r="M86" s="19">
        <v>23450000</v>
      </c>
    </row>
    <row r="87" spans="1:22">
      <c r="J87" s="19" t="s">
        <v>159</v>
      </c>
      <c r="M87" s="19">
        <v>0</v>
      </c>
    </row>
    <row r="88" spans="1:22">
      <c r="J88" s="19" t="s">
        <v>415</v>
      </c>
      <c r="M88" s="19">
        <v>-9800000</v>
      </c>
      <c r="N88" s="19" t="s">
        <v>169</v>
      </c>
      <c r="P88" s="19" t="s">
        <v>170</v>
      </c>
      <c r="Q88" s="19" t="s">
        <v>171</v>
      </c>
    </row>
    <row r="89" spans="1:22">
      <c r="J89" s="19" t="s">
        <v>417</v>
      </c>
      <c r="P89" s="19" t="s">
        <v>172</v>
      </c>
      <c r="Q89" s="21" t="s">
        <v>173</v>
      </c>
      <c r="R89" s="19" t="s">
        <v>418</v>
      </c>
    </row>
    <row r="90" spans="1:22">
      <c r="J90" s="20" t="s">
        <v>160</v>
      </c>
      <c r="K90" s="20"/>
      <c r="L90" s="20"/>
      <c r="M90" s="20" t="s">
        <v>168</v>
      </c>
      <c r="R90" s="19" t="s">
        <v>164</v>
      </c>
      <c r="U90" s="19">
        <f>-U91</f>
        <v>9800000</v>
      </c>
    </row>
    <row r="91" spans="1:22">
      <c r="R91" s="19" t="s">
        <v>165</v>
      </c>
      <c r="U91" s="19">
        <f>M88</f>
        <v>-9800000</v>
      </c>
    </row>
    <row r="92" spans="1:22">
      <c r="A92" s="20" t="s">
        <v>174</v>
      </c>
      <c r="T92" s="20" t="s">
        <v>166</v>
      </c>
      <c r="U92" s="20">
        <f>SUM(U90:U91)</f>
        <v>0</v>
      </c>
    </row>
    <row r="94" spans="1:22">
      <c r="B94" s="20" t="s">
        <v>137</v>
      </c>
    </row>
    <row r="95" spans="1:22">
      <c r="B95" s="19" t="s">
        <v>138</v>
      </c>
    </row>
    <row r="96" spans="1:22">
      <c r="B96" s="19" t="s">
        <v>413</v>
      </c>
    </row>
    <row r="97" spans="1:18">
      <c r="B97" s="19">
        <v>43000000</v>
      </c>
    </row>
    <row r="98" spans="1:18">
      <c r="B98" s="19" t="s">
        <v>175</v>
      </c>
    </row>
    <row r="100" spans="1:18">
      <c r="A100" s="20" t="s">
        <v>52</v>
      </c>
      <c r="B100" s="19" t="s">
        <v>139</v>
      </c>
      <c r="E100" s="19">
        <f>B97</f>
        <v>43000000</v>
      </c>
      <c r="F100" s="19" t="s">
        <v>176</v>
      </c>
      <c r="H100" s="21" t="s">
        <v>65</v>
      </c>
      <c r="K100" s="19" t="s">
        <v>177</v>
      </c>
    </row>
    <row r="101" spans="1:18">
      <c r="A101" s="20"/>
      <c r="H101" s="21" t="s">
        <v>66</v>
      </c>
      <c r="K101" s="19" t="s">
        <v>178</v>
      </c>
    </row>
    <row r="102" spans="1:18">
      <c r="A102" s="20" t="s">
        <v>129</v>
      </c>
      <c r="B102" s="19" t="s">
        <v>140</v>
      </c>
      <c r="E102" s="19">
        <f>-E100</f>
        <v>-43000000</v>
      </c>
    </row>
    <row r="103" spans="1:18">
      <c r="H103" s="19" t="s">
        <v>179</v>
      </c>
    </row>
    <row r="104" spans="1:18">
      <c r="H104" s="19" t="s">
        <v>180</v>
      </c>
      <c r="J104" s="19" t="s">
        <v>181</v>
      </c>
      <c r="K104" s="19" t="s">
        <v>183</v>
      </c>
      <c r="O104" s="19" t="s">
        <v>172</v>
      </c>
    </row>
    <row r="105" spans="1:18">
      <c r="J105" s="19" t="s">
        <v>182</v>
      </c>
      <c r="K105" s="19" t="s">
        <v>184</v>
      </c>
    </row>
    <row r="106" spans="1:18">
      <c r="K106" s="19" t="s">
        <v>187</v>
      </c>
      <c r="L106" s="19" t="s">
        <v>185</v>
      </c>
      <c r="O106" s="19">
        <f>E100*50%</f>
        <v>21500000</v>
      </c>
    </row>
    <row r="107" spans="1:18">
      <c r="L107" s="21" t="s">
        <v>186</v>
      </c>
    </row>
    <row r="108" spans="1:18">
      <c r="K108" s="19" t="s">
        <v>188</v>
      </c>
      <c r="L108" s="19" t="s">
        <v>185</v>
      </c>
      <c r="O108" s="19">
        <v>0</v>
      </c>
    </row>
    <row r="110" spans="1:18">
      <c r="K110" s="19" t="s">
        <v>187</v>
      </c>
      <c r="L110" s="19" t="s">
        <v>189</v>
      </c>
      <c r="O110" s="19">
        <f>E100-O106</f>
        <v>21500000</v>
      </c>
      <c r="Q110" s="19" t="s">
        <v>419</v>
      </c>
    </row>
    <row r="111" spans="1:18">
      <c r="L111" s="19" t="s">
        <v>190</v>
      </c>
      <c r="O111" s="19">
        <f>-O110</f>
        <v>-21500000</v>
      </c>
      <c r="Q111" s="19" t="s">
        <v>191</v>
      </c>
      <c r="R111" s="19">
        <f>E100+O111</f>
        <v>21500000</v>
      </c>
    </row>
    <row r="113" spans="2:19">
      <c r="K113" s="19" t="s">
        <v>188</v>
      </c>
      <c r="L113" s="19" t="s">
        <v>189</v>
      </c>
      <c r="O113" s="19">
        <f>E100-O108</f>
        <v>43000000</v>
      </c>
    </row>
    <row r="114" spans="2:19">
      <c r="L114" s="19" t="s">
        <v>190</v>
      </c>
      <c r="O114" s="19">
        <f>-O113</f>
        <v>-43000000</v>
      </c>
      <c r="Q114" s="19" t="s">
        <v>191</v>
      </c>
      <c r="R114" s="19">
        <f>E100+O114</f>
        <v>0</v>
      </c>
    </row>
    <row r="116" spans="2:19">
      <c r="H116" s="19" t="s">
        <v>192</v>
      </c>
    </row>
    <row r="117" spans="2:19">
      <c r="H117" s="19" t="s">
        <v>193</v>
      </c>
    </row>
    <row r="119" spans="2:19">
      <c r="H119" s="19" t="s">
        <v>194</v>
      </c>
      <c r="J119" s="19" t="s">
        <v>195</v>
      </c>
    </row>
    <row r="120" spans="2:19">
      <c r="J120" s="19" t="s">
        <v>196</v>
      </c>
    </row>
    <row r="122" spans="2:19">
      <c r="H122" s="19" t="s">
        <v>197</v>
      </c>
      <c r="J122" s="19" t="s">
        <v>198</v>
      </c>
    </row>
    <row r="124" spans="2:19">
      <c r="B124" s="19" t="s">
        <v>203</v>
      </c>
      <c r="E124" s="19" t="s">
        <v>199</v>
      </c>
      <c r="L124" s="19" t="s">
        <v>204</v>
      </c>
      <c r="O124" s="19" t="s">
        <v>205</v>
      </c>
    </row>
    <row r="125" spans="2:19">
      <c r="E125" s="19" t="s">
        <v>189</v>
      </c>
      <c r="H125" s="19">
        <f>O113</f>
        <v>43000000</v>
      </c>
      <c r="O125" s="19" t="s">
        <v>189</v>
      </c>
      <c r="R125" s="19">
        <f>H125</f>
        <v>43000000</v>
      </c>
      <c r="S125" s="19" t="s">
        <v>171</v>
      </c>
    </row>
    <row r="126" spans="2:19">
      <c r="E126" s="19" t="s">
        <v>190</v>
      </c>
      <c r="H126" s="19">
        <f>-H125</f>
        <v>-43000000</v>
      </c>
      <c r="O126" s="19" t="s">
        <v>190</v>
      </c>
      <c r="R126" s="19">
        <f>-R125</f>
        <v>-43000000</v>
      </c>
    </row>
    <row r="128" spans="2:19">
      <c r="E128" s="19" t="s">
        <v>200</v>
      </c>
      <c r="H128" s="19">
        <f>-H126</f>
        <v>43000000</v>
      </c>
      <c r="O128" s="19" t="s">
        <v>206</v>
      </c>
    </row>
    <row r="129" spans="1:19">
      <c r="E129" s="19" t="s">
        <v>141</v>
      </c>
      <c r="H129" s="19">
        <f>-H128</f>
        <v>-43000000</v>
      </c>
      <c r="O129" s="19" t="s">
        <v>200</v>
      </c>
      <c r="R129" s="19">
        <f>-R126</f>
        <v>43000000</v>
      </c>
    </row>
    <row r="130" spans="1:19">
      <c r="O130" s="19" t="s">
        <v>207</v>
      </c>
      <c r="R130" s="19">
        <f>-R125</f>
        <v>-43000000</v>
      </c>
      <c r="S130" s="19" t="s">
        <v>208</v>
      </c>
    </row>
    <row r="131" spans="1:19">
      <c r="E131" s="19" t="s">
        <v>201</v>
      </c>
      <c r="J131" s="19">
        <v>40000000</v>
      </c>
    </row>
    <row r="132" spans="1:19">
      <c r="O132" s="19" t="s">
        <v>142</v>
      </c>
      <c r="R132" s="19">
        <f>-R133</f>
        <v>43000000</v>
      </c>
    </row>
    <row r="133" spans="1:19">
      <c r="E133" s="19" t="s">
        <v>142</v>
      </c>
      <c r="H133" s="19">
        <f>J131</f>
        <v>40000000</v>
      </c>
      <c r="O133" s="19" t="s">
        <v>141</v>
      </c>
      <c r="R133" s="19">
        <f>R130</f>
        <v>-43000000</v>
      </c>
    </row>
    <row r="134" spans="1:19">
      <c r="E134" s="19" t="s">
        <v>202</v>
      </c>
      <c r="H134" s="19">
        <f>-H133</f>
        <v>-40000000</v>
      </c>
    </row>
    <row r="136" spans="1:19">
      <c r="A136" s="20" t="s">
        <v>209</v>
      </c>
    </row>
    <row r="137" spans="1:19">
      <c r="A137" s="19" t="s">
        <v>210</v>
      </c>
      <c r="B137" s="19" t="s">
        <v>211</v>
      </c>
      <c r="D137" s="19" t="s">
        <v>137</v>
      </c>
    </row>
    <row r="138" spans="1:19">
      <c r="D138" s="19" t="s">
        <v>226</v>
      </c>
      <c r="F138" s="19">
        <v>46700000</v>
      </c>
    </row>
    <row r="139" spans="1:19">
      <c r="D139" s="19" t="s">
        <v>214</v>
      </c>
      <c r="F139" s="19">
        <f>F138*19%</f>
        <v>8873000</v>
      </c>
      <c r="G139" s="19" t="s">
        <v>215</v>
      </c>
    </row>
    <row r="140" spans="1:19">
      <c r="D140" s="19" t="s">
        <v>212</v>
      </c>
      <c r="F140" s="19">
        <v>3500000</v>
      </c>
    </row>
    <row r="141" spans="1:19">
      <c r="D141" s="19" t="s">
        <v>216</v>
      </c>
      <c r="F141" s="19">
        <f>-F138*4.5%</f>
        <v>-2101500</v>
      </c>
    </row>
    <row r="142" spans="1:19">
      <c r="D142" s="19" t="s">
        <v>217</v>
      </c>
      <c r="G142" s="19">
        <v>-5000000</v>
      </c>
    </row>
    <row r="143" spans="1:19">
      <c r="D143" s="20" t="s">
        <v>213</v>
      </c>
      <c r="E143" s="20"/>
      <c r="F143" s="20">
        <f>SUM(F138,F140:F141)</f>
        <v>48098500</v>
      </c>
    </row>
    <row r="144" spans="1:19">
      <c r="D144" s="19" t="s">
        <v>218</v>
      </c>
      <c r="F144" s="19">
        <v>550</v>
      </c>
      <c r="H144" s="19">
        <f>G142/F144</f>
        <v>-9090.9090909090901</v>
      </c>
    </row>
    <row r="145" spans="4:14">
      <c r="D145" s="20" t="s">
        <v>219</v>
      </c>
      <c r="E145" s="20"/>
      <c r="F145" s="20">
        <f>F143/F144</f>
        <v>87451.818181818177</v>
      </c>
    </row>
    <row r="147" spans="4:14">
      <c r="D147" s="19" t="s">
        <v>420</v>
      </c>
    </row>
    <row r="148" spans="4:14">
      <c r="D148" s="19" t="s">
        <v>220</v>
      </c>
      <c r="F148" s="19">
        <v>400</v>
      </c>
      <c r="G148" s="19">
        <f>F148*F145</f>
        <v>34980727.272727273</v>
      </c>
      <c r="H148" s="19" t="s">
        <v>221</v>
      </c>
      <c r="K148" s="19">
        <f>H144*F148</f>
        <v>-3636363.6363636362</v>
      </c>
      <c r="L148" s="19" t="s">
        <v>224</v>
      </c>
      <c r="N148" s="19">
        <f>G148+K148</f>
        <v>31344363.636363637</v>
      </c>
    </row>
    <row r="149" spans="4:14">
      <c r="D149" s="19" t="s">
        <v>222</v>
      </c>
      <c r="F149" s="19">
        <v>150</v>
      </c>
      <c r="G149" s="19">
        <f>F149*F145</f>
        <v>13117772.727272727</v>
      </c>
      <c r="H149" s="19" t="s">
        <v>223</v>
      </c>
      <c r="K149" s="19">
        <f>H144*F149</f>
        <v>-1363636.3636363635</v>
      </c>
      <c r="L149" s="19" t="s">
        <v>225</v>
      </c>
      <c r="N149" s="19">
        <f>G149+K149</f>
        <v>11754136.363636363</v>
      </c>
    </row>
    <row r="150" spans="4:14">
      <c r="G150" s="20">
        <f>SUM(G148:G149)</f>
        <v>48098500</v>
      </c>
      <c r="N150" s="20">
        <f>SUM(N148:N149)</f>
        <v>43098500</v>
      </c>
    </row>
    <row r="151" spans="4:14">
      <c r="D151" s="20" t="s">
        <v>231</v>
      </c>
    </row>
    <row r="152" spans="4:14">
      <c r="D152" s="19" t="s">
        <v>227</v>
      </c>
    </row>
    <row r="153" spans="4:14">
      <c r="D153" s="21" t="s">
        <v>228</v>
      </c>
      <c r="G153" s="19" t="s">
        <v>202</v>
      </c>
      <c r="I153" s="19">
        <f>G142</f>
        <v>-5000000</v>
      </c>
    </row>
    <row r="154" spans="4:14">
      <c r="D154" s="21" t="s">
        <v>229</v>
      </c>
    </row>
    <row r="155" spans="4:14">
      <c r="D155" s="21" t="s">
        <v>230</v>
      </c>
    </row>
    <row r="157" spans="4:14">
      <c r="D157" s="19" t="s">
        <v>144</v>
      </c>
    </row>
    <row r="158" spans="4:14">
      <c r="D158" s="19" t="s">
        <v>232</v>
      </c>
      <c r="H158" s="19" t="s">
        <v>233</v>
      </c>
    </row>
    <row r="159" spans="4:14">
      <c r="D159" s="19" t="s">
        <v>420</v>
      </c>
      <c r="F159" s="19">
        <f>F143</f>
        <v>48098500</v>
      </c>
      <c r="H159" s="19" t="s">
        <v>234</v>
      </c>
      <c r="L159" s="19">
        <v>50000000</v>
      </c>
    </row>
    <row r="160" spans="4:14">
      <c r="H160" s="21" t="s">
        <v>235</v>
      </c>
      <c r="L160" s="19">
        <v>0</v>
      </c>
    </row>
    <row r="161" spans="1:13">
      <c r="E161" s="20" t="s">
        <v>237</v>
      </c>
      <c r="F161" s="20">
        <f>F159</f>
        <v>48098500</v>
      </c>
      <c r="H161" s="20" t="s">
        <v>236</v>
      </c>
      <c r="I161" s="20"/>
      <c r="J161" s="20"/>
      <c r="K161" s="20"/>
      <c r="L161" s="20">
        <f>SUM(L159:L160)</f>
        <v>50000000</v>
      </c>
    </row>
    <row r="162" spans="1:13">
      <c r="F162" s="38" t="s">
        <v>239</v>
      </c>
      <c r="G162" s="38" t="s">
        <v>238</v>
      </c>
    </row>
    <row r="164" spans="1:13">
      <c r="D164" s="19" t="s">
        <v>240</v>
      </c>
    </row>
    <row r="165" spans="1:13">
      <c r="D165" s="19" t="s">
        <v>232</v>
      </c>
      <c r="H165" s="19" t="s">
        <v>233</v>
      </c>
    </row>
    <row r="166" spans="1:13">
      <c r="D166" s="19" t="s">
        <v>420</v>
      </c>
      <c r="F166" s="19">
        <f>F159</f>
        <v>48098500</v>
      </c>
      <c r="H166" s="19" t="s">
        <v>234</v>
      </c>
      <c r="L166" s="19">
        <v>50000000</v>
      </c>
    </row>
    <row r="167" spans="1:13">
      <c r="H167" s="21" t="s">
        <v>235</v>
      </c>
      <c r="L167" s="19">
        <f>-2000000-1300000</f>
        <v>-3300000</v>
      </c>
      <c r="M167" s="21" t="s">
        <v>241</v>
      </c>
    </row>
    <row r="168" spans="1:13">
      <c r="E168" s="20" t="s">
        <v>237</v>
      </c>
      <c r="F168" s="20">
        <f>F166</f>
        <v>48098500</v>
      </c>
      <c r="H168" s="20" t="s">
        <v>236</v>
      </c>
      <c r="I168" s="20"/>
      <c r="J168" s="20"/>
      <c r="K168" s="20"/>
      <c r="L168" s="20">
        <f>SUM(L166:L167)</f>
        <v>46700000</v>
      </c>
    </row>
    <row r="169" spans="1:13">
      <c r="F169" s="38"/>
      <c r="G169" s="38" t="s">
        <v>238</v>
      </c>
      <c r="L169" s="19" t="s">
        <v>242</v>
      </c>
    </row>
    <row r="171" spans="1:13">
      <c r="E171" s="19" t="s">
        <v>243</v>
      </c>
      <c r="H171" s="19">
        <f>F168-L168</f>
        <v>1398500</v>
      </c>
    </row>
    <row r="172" spans="1:13">
      <c r="E172" s="19" t="s">
        <v>244</v>
      </c>
      <c r="H172" s="19">
        <f>-H171</f>
        <v>-1398500</v>
      </c>
    </row>
    <row r="174" spans="1:13">
      <c r="E174" s="20" t="s">
        <v>237</v>
      </c>
      <c r="F174" s="20">
        <f>F168+H172</f>
        <v>46700000</v>
      </c>
    </row>
    <row r="176" spans="1:13">
      <c r="A176" s="20" t="s">
        <v>245</v>
      </c>
      <c r="D176" s="19" t="s">
        <v>250</v>
      </c>
    </row>
    <row r="177" spans="1:14">
      <c r="C177" s="19" t="s">
        <v>137</v>
      </c>
    </row>
    <row r="178" spans="1:14">
      <c r="B178" s="19" t="s">
        <v>246</v>
      </c>
      <c r="C178" s="19">
        <v>500000000</v>
      </c>
      <c r="I178" s="16" t="s">
        <v>252</v>
      </c>
      <c r="J178" s="17"/>
      <c r="K178" s="7" t="s">
        <v>262</v>
      </c>
    </row>
    <row r="179" spans="1:14">
      <c r="I179" s="8">
        <v>600000000</v>
      </c>
      <c r="J179" s="5"/>
      <c r="K179" s="9"/>
    </row>
    <row r="180" spans="1:14">
      <c r="C180" s="20" t="s">
        <v>247</v>
      </c>
      <c r="E180" s="19" t="s">
        <v>251</v>
      </c>
      <c r="I180" s="19" t="s">
        <v>253</v>
      </c>
    </row>
    <row r="181" spans="1:14">
      <c r="C181" s="20"/>
      <c r="I181" s="19" t="s">
        <v>274</v>
      </c>
    </row>
    <row r="182" spans="1:14">
      <c r="A182" s="19" t="s">
        <v>249</v>
      </c>
      <c r="E182" s="19" t="s">
        <v>273</v>
      </c>
      <c r="I182" s="19" t="s">
        <v>254</v>
      </c>
    </row>
    <row r="184" spans="1:14">
      <c r="C184" s="20" t="s">
        <v>248</v>
      </c>
      <c r="E184" s="19" t="s">
        <v>275</v>
      </c>
      <c r="I184" s="19" t="s">
        <v>255</v>
      </c>
    </row>
    <row r="185" spans="1:14">
      <c r="E185" s="19" t="s">
        <v>276</v>
      </c>
      <c r="J185" s="19" t="s">
        <v>256</v>
      </c>
      <c r="N185" s="19">
        <f>I179-C178</f>
        <v>100000000</v>
      </c>
    </row>
    <row r="186" spans="1:14">
      <c r="J186" s="19" t="s">
        <v>257</v>
      </c>
      <c r="N186" s="19">
        <f>-N185</f>
        <v>-100000000</v>
      </c>
    </row>
    <row r="188" spans="1:14">
      <c r="J188" s="19" t="s">
        <v>258</v>
      </c>
    </row>
    <row r="189" spans="1:14">
      <c r="K189" s="19" t="s">
        <v>259</v>
      </c>
    </row>
    <row r="190" spans="1:14">
      <c r="K190" s="19" t="s">
        <v>260</v>
      </c>
    </row>
    <row r="193" spans="1:14">
      <c r="F193" s="19" t="s">
        <v>399</v>
      </c>
    </row>
    <row r="195" spans="1:14">
      <c r="I195" s="19" t="s">
        <v>255</v>
      </c>
    </row>
    <row r="196" spans="1:14">
      <c r="E196" s="19" t="s">
        <v>261</v>
      </c>
      <c r="F196" s="19">
        <v>0</v>
      </c>
      <c r="I196" s="19" t="s">
        <v>114</v>
      </c>
      <c r="J196" s="19" t="s">
        <v>265</v>
      </c>
      <c r="N196" s="19">
        <f>-SUM(N197:N198)</f>
        <v>500000000</v>
      </c>
    </row>
    <row r="197" spans="1:14">
      <c r="J197" s="19" t="s">
        <v>263</v>
      </c>
      <c r="N197" s="19">
        <f>-N186</f>
        <v>100000000</v>
      </c>
    </row>
    <row r="198" spans="1:14">
      <c r="J198" s="19" t="s">
        <v>264</v>
      </c>
      <c r="N198" s="19">
        <f>-I179</f>
        <v>-600000000</v>
      </c>
    </row>
    <row r="200" spans="1:14">
      <c r="E200" s="19" t="s">
        <v>261</v>
      </c>
      <c r="F200" s="19">
        <v>650000000</v>
      </c>
      <c r="I200" s="19" t="s">
        <v>118</v>
      </c>
      <c r="J200" s="19" t="s">
        <v>256</v>
      </c>
      <c r="N200" s="19">
        <f>F200-I179</f>
        <v>50000000</v>
      </c>
    </row>
    <row r="201" spans="1:14">
      <c r="J201" s="19" t="s">
        <v>257</v>
      </c>
      <c r="N201" s="19">
        <f>-N200</f>
        <v>-50000000</v>
      </c>
    </row>
    <row r="203" spans="1:14">
      <c r="E203" s="19" t="s">
        <v>261</v>
      </c>
      <c r="F203" s="19">
        <v>550000000</v>
      </c>
      <c r="I203" s="19" t="s">
        <v>277</v>
      </c>
      <c r="J203" s="19" t="s">
        <v>257</v>
      </c>
      <c r="N203" s="19">
        <f>-N204</f>
        <v>50000000</v>
      </c>
    </row>
    <row r="204" spans="1:14">
      <c r="J204" s="19" t="s">
        <v>264</v>
      </c>
      <c r="N204" s="19">
        <f>F203-I179</f>
        <v>-50000000</v>
      </c>
    </row>
    <row r="206" spans="1:14">
      <c r="F206" s="19" t="s">
        <v>421</v>
      </c>
      <c r="I206" s="44" t="s">
        <v>278</v>
      </c>
      <c r="J206" s="45">
        <f>I179+N204</f>
        <v>550000000</v>
      </c>
      <c r="K206" s="45"/>
      <c r="L206" s="45" t="s">
        <v>259</v>
      </c>
      <c r="M206" s="45"/>
      <c r="N206" s="46">
        <f>N186+N203</f>
        <v>-50000000</v>
      </c>
    </row>
    <row r="208" spans="1:14">
      <c r="A208" s="20" t="s">
        <v>266</v>
      </c>
      <c r="D208" s="19" t="s">
        <v>267</v>
      </c>
    </row>
    <row r="209" spans="1:14">
      <c r="A209" s="19" t="s">
        <v>279</v>
      </c>
    </row>
    <row r="210" spans="1:14">
      <c r="A210" s="19" t="s">
        <v>280</v>
      </c>
    </row>
    <row r="211" spans="1:14">
      <c r="I211" s="19" t="s">
        <v>114</v>
      </c>
    </row>
    <row r="212" spans="1:14">
      <c r="C212" s="19" t="s">
        <v>144</v>
      </c>
      <c r="D212" s="19" t="s">
        <v>262</v>
      </c>
      <c r="I212" s="19" t="s">
        <v>252</v>
      </c>
      <c r="K212" s="19" t="s">
        <v>399</v>
      </c>
    </row>
    <row r="213" spans="1:14">
      <c r="B213" s="19" t="s">
        <v>246</v>
      </c>
      <c r="D213" s="19">
        <v>500000000</v>
      </c>
      <c r="I213" s="19">
        <v>600000000</v>
      </c>
    </row>
    <row r="215" spans="1:14">
      <c r="A215" s="19" t="s">
        <v>268</v>
      </c>
      <c r="C215" s="19" t="s">
        <v>261</v>
      </c>
      <c r="I215" s="19" t="s">
        <v>255</v>
      </c>
    </row>
    <row r="216" spans="1:14">
      <c r="J216" s="19" t="s">
        <v>269</v>
      </c>
      <c r="N216" s="19">
        <f>I213-D213</f>
        <v>100000000</v>
      </c>
    </row>
    <row r="217" spans="1:14">
      <c r="J217" s="19" t="s">
        <v>270</v>
      </c>
      <c r="N217" s="19">
        <f>-N216</f>
        <v>-100000000</v>
      </c>
    </row>
    <row r="219" spans="1:14">
      <c r="I219" s="19" t="s">
        <v>118</v>
      </c>
    </row>
    <row r="220" spans="1:14">
      <c r="I220" s="19" t="s">
        <v>252</v>
      </c>
      <c r="K220" s="19" t="s">
        <v>399</v>
      </c>
    </row>
    <row r="221" spans="1:14">
      <c r="I221" s="19">
        <v>450000000</v>
      </c>
    </row>
    <row r="223" spans="1:14">
      <c r="I223" s="19" t="s">
        <v>255</v>
      </c>
    </row>
    <row r="224" spans="1:14">
      <c r="J224" s="19" t="s">
        <v>282</v>
      </c>
      <c r="N224" s="19">
        <f>-N225</f>
        <v>50000000</v>
      </c>
    </row>
    <row r="225" spans="1:14">
      <c r="J225" s="19" t="s">
        <v>281</v>
      </c>
      <c r="N225" s="19">
        <f>I221-D213</f>
        <v>-50000000</v>
      </c>
    </row>
    <row r="227" spans="1:14">
      <c r="A227" s="20" t="s">
        <v>283</v>
      </c>
    </row>
    <row r="228" spans="1:14">
      <c r="B228" s="19" t="s">
        <v>284</v>
      </c>
    </row>
    <row r="230" spans="1:14">
      <c r="B230" s="19" t="s">
        <v>296</v>
      </c>
      <c r="G230" s="19" t="s">
        <v>15</v>
      </c>
    </row>
    <row r="231" spans="1:14">
      <c r="C231" s="39" t="s">
        <v>285</v>
      </c>
      <c r="D231" s="47" t="s">
        <v>173</v>
      </c>
      <c r="E231" s="39" t="s">
        <v>286</v>
      </c>
      <c r="G231" s="19" t="s">
        <v>288</v>
      </c>
      <c r="K231" s="19">
        <f>E233-C233</f>
        <v>550000000</v>
      </c>
    </row>
    <row r="232" spans="1:14">
      <c r="E232" s="39" t="s">
        <v>287</v>
      </c>
      <c r="G232" s="19" t="s">
        <v>289</v>
      </c>
      <c r="K232" s="19">
        <f>-K231</f>
        <v>-550000000</v>
      </c>
    </row>
    <row r="233" spans="1:14">
      <c r="B233" s="19" t="s">
        <v>246</v>
      </c>
      <c r="C233" s="19">
        <v>50000000</v>
      </c>
      <c r="E233" s="19">
        <v>600000000</v>
      </c>
    </row>
    <row r="234" spans="1:14">
      <c r="G234" s="20" t="s">
        <v>422</v>
      </c>
    </row>
    <row r="235" spans="1:14">
      <c r="G235" s="19" t="s">
        <v>290</v>
      </c>
      <c r="K235" s="19">
        <f>C233+K231</f>
        <v>600000000</v>
      </c>
    </row>
    <row r="236" spans="1:14">
      <c r="G236" s="44" t="s">
        <v>291</v>
      </c>
      <c r="H236" s="45"/>
      <c r="I236" s="45"/>
      <c r="J236" s="45"/>
      <c r="K236" s="46">
        <f>K232</f>
        <v>-550000000</v>
      </c>
    </row>
    <row r="238" spans="1:14">
      <c r="G238" s="19" t="s">
        <v>247</v>
      </c>
    </row>
    <row r="240" spans="1:14">
      <c r="G240" s="19" t="s">
        <v>423</v>
      </c>
    </row>
    <row r="241" spans="1:12">
      <c r="I241" s="19" t="s">
        <v>292</v>
      </c>
      <c r="K241" s="19">
        <v>750000000</v>
      </c>
    </row>
    <row r="243" spans="1:12">
      <c r="G243" s="44" t="s">
        <v>294</v>
      </c>
      <c r="H243" s="45"/>
      <c r="I243" s="45"/>
      <c r="J243" s="45"/>
      <c r="K243" s="46">
        <f>K241</f>
        <v>750000000</v>
      </c>
    </row>
    <row r="244" spans="1:12">
      <c r="G244" s="19" t="s">
        <v>293</v>
      </c>
      <c r="K244" s="19">
        <f>-K235</f>
        <v>-600000000</v>
      </c>
    </row>
    <row r="245" spans="1:12">
      <c r="G245" s="19" t="s">
        <v>295</v>
      </c>
      <c r="K245" s="19">
        <f>-SUM(K243:K244)</f>
        <v>-150000000</v>
      </c>
    </row>
    <row r="247" spans="1:12">
      <c r="G247" s="19" t="s">
        <v>297</v>
      </c>
      <c r="K247" s="19">
        <f>-K236</f>
        <v>550000000</v>
      </c>
    </row>
    <row r="248" spans="1:12">
      <c r="G248" s="44" t="s">
        <v>298</v>
      </c>
      <c r="H248" s="45"/>
      <c r="I248" s="45"/>
      <c r="J248" s="45"/>
      <c r="K248" s="46">
        <f>-K247</f>
        <v>-550000000</v>
      </c>
      <c r="L248" s="21" t="s">
        <v>299</v>
      </c>
    </row>
    <row r="250" spans="1:12">
      <c r="A250" s="20" t="s">
        <v>300</v>
      </c>
    </row>
    <row r="251" spans="1:12">
      <c r="A251" s="19" t="s">
        <v>114</v>
      </c>
      <c r="E251" s="39" t="s">
        <v>424</v>
      </c>
    </row>
    <row r="252" spans="1:12">
      <c r="B252" s="19" t="s">
        <v>301</v>
      </c>
    </row>
    <row r="253" spans="1:12">
      <c r="B253" s="19" t="s">
        <v>302</v>
      </c>
      <c r="D253" s="19">
        <v>10000000</v>
      </c>
      <c r="F253" s="19" t="s">
        <v>306</v>
      </c>
      <c r="I253" s="19">
        <v>15000000</v>
      </c>
    </row>
    <row r="254" spans="1:12">
      <c r="B254" s="19" t="s">
        <v>212</v>
      </c>
      <c r="D254" s="19">
        <v>2500000</v>
      </c>
      <c r="F254" s="21" t="s">
        <v>307</v>
      </c>
      <c r="I254" s="19">
        <v>0</v>
      </c>
    </row>
    <row r="255" spans="1:12">
      <c r="B255" s="19" t="s">
        <v>303</v>
      </c>
      <c r="D255" s="19">
        <v>1000000</v>
      </c>
      <c r="F255" s="19" t="s">
        <v>308</v>
      </c>
      <c r="I255" s="19">
        <v>0</v>
      </c>
    </row>
    <row r="256" spans="1:12">
      <c r="B256" s="20" t="s">
        <v>304</v>
      </c>
      <c r="D256" s="20">
        <f>SUM(D253:D255)</f>
        <v>13500000</v>
      </c>
      <c r="F256" s="20" t="s">
        <v>305</v>
      </c>
      <c r="I256" s="20">
        <f>I253+I254+I255</f>
        <v>15000000</v>
      </c>
    </row>
    <row r="257" spans="1:10">
      <c r="D257" s="19" t="s">
        <v>238</v>
      </c>
    </row>
    <row r="258" spans="1:10">
      <c r="D258" s="19" t="s">
        <v>309</v>
      </c>
    </row>
    <row r="259" spans="1:10">
      <c r="D259" s="19" t="s">
        <v>310</v>
      </c>
      <c r="F259" s="19">
        <f>I256-D256</f>
        <v>1500000</v>
      </c>
    </row>
    <row r="260" spans="1:10">
      <c r="F260" s="19" t="s">
        <v>311</v>
      </c>
    </row>
    <row r="262" spans="1:10">
      <c r="A262" s="19" t="s">
        <v>118</v>
      </c>
      <c r="E262" s="68" t="s">
        <v>424</v>
      </c>
    </row>
    <row r="263" spans="1:10">
      <c r="B263" s="19" t="s">
        <v>301</v>
      </c>
    </row>
    <row r="264" spans="1:10">
      <c r="B264" s="19" t="s">
        <v>302</v>
      </c>
      <c r="D264" s="19">
        <v>10000000</v>
      </c>
      <c r="F264" s="19" t="s">
        <v>306</v>
      </c>
      <c r="J264" s="19">
        <v>15000000</v>
      </c>
    </row>
    <row r="265" spans="1:10">
      <c r="B265" s="19" t="s">
        <v>212</v>
      </c>
      <c r="D265" s="19">
        <v>2500000</v>
      </c>
      <c r="F265" s="21" t="s">
        <v>307</v>
      </c>
      <c r="H265" s="19" t="s">
        <v>312</v>
      </c>
      <c r="J265" s="19">
        <f>-J264*10%</f>
        <v>-1500000</v>
      </c>
    </row>
    <row r="266" spans="1:10">
      <c r="B266" s="19" t="s">
        <v>303</v>
      </c>
      <c r="D266" s="19">
        <v>1000000</v>
      </c>
      <c r="F266" s="19" t="s">
        <v>308</v>
      </c>
      <c r="H266" s="19" t="s">
        <v>313</v>
      </c>
      <c r="J266" s="19">
        <v>-2000000</v>
      </c>
    </row>
    <row r="267" spans="1:10">
      <c r="B267" s="20" t="s">
        <v>304</v>
      </c>
      <c r="D267" s="20">
        <f>SUM(D264:D266)</f>
        <v>13500000</v>
      </c>
      <c r="F267" s="20" t="s">
        <v>305</v>
      </c>
      <c r="J267" s="20">
        <f>J264+J265+J266</f>
        <v>11500000</v>
      </c>
    </row>
    <row r="268" spans="1:10">
      <c r="F268" s="19" t="s">
        <v>238</v>
      </c>
    </row>
    <row r="269" spans="1:10">
      <c r="D269" s="19" t="s">
        <v>314</v>
      </c>
    </row>
    <row r="270" spans="1:10">
      <c r="E270" s="19" t="s">
        <v>315</v>
      </c>
    </row>
    <row r="271" spans="1:10">
      <c r="F271" s="19" t="s">
        <v>316</v>
      </c>
      <c r="I271" s="19">
        <f>D267-J267</f>
        <v>2000000</v>
      </c>
    </row>
    <row r="272" spans="1:10">
      <c r="F272" s="19" t="s">
        <v>317</v>
      </c>
      <c r="I272" s="19">
        <f>-I271</f>
        <v>-2000000</v>
      </c>
    </row>
  </sheetData>
  <mergeCells count="2">
    <mergeCell ref="G10:H10"/>
    <mergeCell ref="C33:D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Grupo_Aplicación</vt:lpstr>
      <vt:lpstr>Ej Sec10</vt:lpstr>
      <vt:lpstr>Ejercicios Cierre 1</vt:lpstr>
      <vt:lpstr>Ejercicios Cierre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ACCOUNTER03</cp:lastModifiedBy>
  <dcterms:created xsi:type="dcterms:W3CDTF">2020-11-25T01:47:49Z</dcterms:created>
  <dcterms:modified xsi:type="dcterms:W3CDTF">2022-01-27T14:58:23Z</dcterms:modified>
</cp:coreProperties>
</file>