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OUNTER\Pictures\"/>
    </mc:Choice>
  </mc:AlternateContent>
  <xr:revisionPtr revIDLastSave="0" documentId="8_{E5639179-F64F-4BE8-84BD-117EBA7B9DF0}" xr6:coauthVersionLast="45" xr6:coauthVersionMax="45" xr10:uidLastSave="{00000000-0000-0000-0000-000000000000}"/>
  <bookViews>
    <workbookView xWindow="24" yWindow="108" windowWidth="10044" windowHeight="12276" xr2:uid="{5A382154-291B-634A-A69C-F734D468BB1E}"/>
  </bookViews>
  <sheets>
    <sheet name="Estruc Invers" sheetId="5" r:id="rId1"/>
    <sheet name="Inversiones Costo" sheetId="4" r:id="rId2"/>
    <sheet name="Inversiones VR" sheetId="1" r:id="rId3"/>
    <sheet name="Inversiones MdeP" sheetId="2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38" i="4" l="1"/>
  <c r="F49" i="4" l="1"/>
  <c r="M49" i="4"/>
  <c r="F26" i="4"/>
  <c r="M26" i="4" s="1"/>
  <c r="F19" i="4"/>
  <c r="F15" i="4"/>
  <c r="F16" i="4" s="1"/>
  <c r="F41" i="2"/>
  <c r="N41" i="2" s="1"/>
  <c r="G27" i="2"/>
  <c r="D27" i="2"/>
  <c r="F27" i="2" s="1"/>
  <c r="F13" i="2"/>
  <c r="F14" i="2" s="1"/>
  <c r="F42" i="1"/>
  <c r="M42" i="1" s="1"/>
  <c r="M28" i="1"/>
  <c r="F28" i="1"/>
  <c r="F17" i="1"/>
  <c r="F21" i="1" s="1"/>
  <c r="F25" i="1" s="1"/>
  <c r="F35" i="1" s="1"/>
  <c r="F36" i="1" s="1"/>
  <c r="M17" i="1" l="1"/>
  <c r="M25" i="1" s="1"/>
  <c r="M29" i="1" s="1"/>
  <c r="M30" i="1" s="1"/>
  <c r="H8" i="2"/>
  <c r="F57" i="2" s="1"/>
  <c r="F29" i="1"/>
  <c r="F30" i="1" s="1"/>
  <c r="F39" i="1"/>
  <c r="F43" i="1" s="1"/>
  <c r="F44" i="1" s="1"/>
  <c r="M15" i="4"/>
  <c r="M23" i="4" s="1"/>
  <c r="H27" i="2"/>
  <c r="F30" i="2" s="1"/>
  <c r="F31" i="2"/>
  <c r="F34" i="2"/>
  <c r="D23" i="2"/>
  <c r="D21" i="2" s="1"/>
  <c r="D24" i="2" s="1"/>
  <c r="N13" i="2"/>
  <c r="F18" i="1"/>
  <c r="F22" i="1"/>
  <c r="O25" i="1" l="1"/>
  <c r="M18" i="1"/>
  <c r="N57" i="2"/>
  <c r="N58" i="2" s="1"/>
  <c r="F58" i="2"/>
  <c r="M39" i="1"/>
  <c r="M43" i="1" s="1"/>
  <c r="M44" i="1" s="1"/>
  <c r="O39" i="1"/>
  <c r="M27" i="4"/>
  <c r="M28" i="4" s="1"/>
  <c r="M37" i="4"/>
  <c r="M39" i="4" s="1"/>
  <c r="M42" i="4" s="1"/>
  <c r="M50" i="4" s="1"/>
  <c r="M51" i="4" s="1"/>
  <c r="F54" i="4" s="1"/>
  <c r="M16" i="4"/>
  <c r="F20" i="4"/>
  <c r="F42" i="2"/>
  <c r="F43" i="2" s="1"/>
  <c r="N14" i="2"/>
  <c r="N34" i="2"/>
  <c r="N42" i="2" s="1"/>
  <c r="N43" i="2" s="1"/>
  <c r="F46" i="2" l="1"/>
  <c r="F47" i="2" s="1"/>
  <c r="N47" i="2" s="1"/>
  <c r="F55" i="4"/>
  <c r="M55" i="4" s="1"/>
  <c r="F23" i="4"/>
  <c r="F33" i="4"/>
  <c r="F34" i="4" s="1"/>
  <c r="P34" i="2"/>
  <c r="T34" i="2" s="1"/>
  <c r="F37" i="2" s="1"/>
  <c r="F50" i="2" s="1"/>
  <c r="F27" i="4" l="1"/>
  <c r="F28" i="4" s="1"/>
  <c r="O23" i="4"/>
  <c r="F42" i="4"/>
  <c r="F38" i="2"/>
  <c r="F51" i="2" s="1"/>
  <c r="F53" i="2" s="1"/>
  <c r="F51" i="4" l="1"/>
  <c r="F50" i="4"/>
  <c r="O42" i="4"/>
  <c r="S42" i="4" s="1"/>
  <c r="F45" i="4" s="1"/>
  <c r="F58" i="4" l="1"/>
  <c r="F61" i="4" s="1"/>
  <c r="F46" i="4"/>
  <c r="F59" i="4" s="1"/>
</calcChain>
</file>

<file path=xl/sharedStrings.xml><?xml version="1.0" encoding="utf-8"?>
<sst xmlns="http://schemas.openxmlformats.org/spreadsheetml/2006/main" count="309" uniqueCount="140">
  <si>
    <t>ABC tiene una inversión en XYZ por valor de:</t>
  </si>
  <si>
    <t>la cual adquirió el 2 de enero de 2019</t>
  </si>
  <si>
    <t>XYZ cotiza en bolsa de valores y en consecuencia, la medición de esta inversión será por su valor razonable.</t>
  </si>
  <si>
    <t>XYZ presenta un valor razonable al 31 de diciembre de 2019 de:</t>
  </si>
  <si>
    <t>Bajo NIIF, el registro contable sería el siguiente:</t>
  </si>
  <si>
    <t>Inversiones en acciones</t>
  </si>
  <si>
    <t>2 de enero de 2019</t>
  </si>
  <si>
    <t>31 de diciembre de 2019</t>
  </si>
  <si>
    <t>DB - ESF - Inversiones en acciones</t>
  </si>
  <si>
    <t>CR - ER - (Gan) Pér por cambio en VR en IF</t>
  </si>
  <si>
    <t>Saldo</t>
  </si>
  <si>
    <t>Aplicación fiscal</t>
  </si>
  <si>
    <t>CR - ESF - Efectivo / CXP</t>
  </si>
  <si>
    <t>No aplica</t>
  </si>
  <si>
    <t>Diferencia</t>
  </si>
  <si>
    <t>Tipo Diferencia</t>
  </si>
  <si>
    <t>Temporaria</t>
  </si>
  <si>
    <t>Naturaleza</t>
  </si>
  <si>
    <t>Imponible</t>
  </si>
  <si>
    <t>a)</t>
  </si>
  <si>
    <t>b)</t>
  </si>
  <si>
    <t>XYZ presenta un valor razonable al 31 de diciembre de 2020 de:</t>
  </si>
  <si>
    <t>c)</t>
  </si>
  <si>
    <t>ABC decidió vender las acciones el 2 de febrero de 2021 en:</t>
  </si>
  <si>
    <t>Escenario 1</t>
  </si>
  <si>
    <t>Escenario 2</t>
  </si>
  <si>
    <t>Permanente</t>
  </si>
  <si>
    <t>ABC decidió vender las acciones el 2 de febrero de 2020 en:</t>
  </si>
  <si>
    <t>Utilidad</t>
  </si>
  <si>
    <t>2 de febrero de 2020</t>
  </si>
  <si>
    <t>CR - ESF - Inversiones en acciones</t>
  </si>
  <si>
    <t>DB - ESF - Efectivo / CXC</t>
  </si>
  <si>
    <t>d)</t>
  </si>
  <si>
    <t>(Bajo el supuesto de que no se vendió en 2020)</t>
  </si>
  <si>
    <t>31 de diciembre de 2020</t>
  </si>
  <si>
    <t>DB - ER - (Gan) Pér por cambio en VR en IF</t>
  </si>
  <si>
    <t>Pérdida</t>
  </si>
  <si>
    <t>2 de febrero de 2021</t>
  </si>
  <si>
    <t>DB - ER - (Util) Pérd en venta de inversiones</t>
  </si>
  <si>
    <t>CR - ER - (Util) Pérd en venta de inversiones</t>
  </si>
  <si>
    <t>=&gt; No deducible</t>
  </si>
  <si>
    <t>EJERCICIO IMPUESTO DIFERIDO - INVERSIONES MEDIDAS POR EL VALOR RAZONABLE</t>
  </si>
  <si>
    <t>EJERCICIO IMPUESTO DIFERIDO - INVERSIONES MEDIDAS POR EL MÉTODO DE LA PARTICIPACIÓN</t>
  </si>
  <si>
    <t>Aplicación fiscal:</t>
  </si>
  <si>
    <t>Activos</t>
  </si>
  <si>
    <t>Pasivos</t>
  </si>
  <si>
    <t>Patrimonio</t>
  </si>
  <si>
    <t>Ingresos</t>
  </si>
  <si>
    <t>Gastos</t>
  </si>
  <si>
    <t>ABC de conformidad con la Sección 14, ha decidido emplear el método de la participación para medir esta inversión.</t>
  </si>
  <si>
    <t>Los estados financieros de XYZ al 31 de diciembre de 2019</t>
  </si>
  <si>
    <t>DB - ESF - Inversiones en asociadas</t>
  </si>
  <si>
    <t>- Ganancias acumuladas</t>
  </si>
  <si>
    <t>- Capital social</t>
  </si>
  <si>
    <t>- Ganancias del periodo</t>
  </si>
  <si>
    <t>Método de la participación:</t>
  </si>
  <si>
    <t>XYZ se convierte en una asociada de ABC, toda vez que la inversión representa el</t>
  </si>
  <si>
    <t>de su participación patrimonial</t>
  </si>
  <si>
    <t>Utilidad MP</t>
  </si>
  <si>
    <t>CR - ER - (Util) pérdida por MP en asociadas</t>
  </si>
  <si>
    <t>Tarifa</t>
  </si>
  <si>
    <t>Impuesto de renta diferido:</t>
  </si>
  <si>
    <t>DB - ER - (Ing) Gastos por impuestos</t>
  </si>
  <si>
    <t>CR - ESF - Pasivos por impuestos diferidos</t>
  </si>
  <si>
    <t>Ganancia ocasional</t>
  </si>
  <si>
    <t>Imp Dif</t>
  </si>
  <si>
    <t>DB - ESF - Pasivos por impuestos diferidos</t>
  </si>
  <si>
    <t>CR - ER - (Ing) Gastos por impuestos</t>
  </si>
  <si>
    <t>Impuesto de renta corriente:</t>
  </si>
  <si>
    <t>CR - ESF - Pasivos por impuestos corrientes</t>
  </si>
  <si>
    <t>Efecto financiero impuestos corriente y diferido 2021:</t>
  </si>
  <si>
    <t>(Bajo el supuesto de que no se vendió en 2021)</t>
  </si>
  <si>
    <t>XYZ decide distribuir "todas" las utilidades el 31 de marzo de 2021 por valor de:</t>
  </si>
  <si>
    <t>31 de marzo de 2021</t>
  </si>
  <si>
    <t>Distribución de utilidades:</t>
  </si>
  <si>
    <t>CR - ESF - Ingresos por dividendos (*)</t>
  </si>
  <si>
    <t>(*) Según las normas fiscales:</t>
  </si>
  <si>
    <t>Ingreso no constitutivo de renta</t>
  </si>
  <si>
    <t>Ingreso gravado</t>
  </si>
  <si>
    <t>Escenario 3</t>
  </si>
  <si>
    <t>Ingreso gravado y no gravado</t>
  </si>
  <si>
    <t>Menos probable</t>
  </si>
  <si>
    <t>Probable</t>
  </si>
  <si>
    <t>Diferencia:</t>
  </si>
  <si>
    <t>Impuesto diferido contable:</t>
  </si>
  <si>
    <t>Depende de:</t>
  </si>
  <si>
    <t>Sobre las utilidades por las cuales paga impuestos la asociada</t>
  </si>
  <si>
    <t>EJERCICIO IMPUESTO DIFERIDO - INVERSIONES MEDIDAS POR EL MODELO DEL COSTO</t>
  </si>
  <si>
    <t>XYZ no cotiza en bolsa de valores y en consecuencia, la medición de esta inversión será por su costo menos deterioro de valor.</t>
  </si>
  <si>
    <t>Las acciones en XYZ presentan un deterioro al 31 de diciembre de 2019, por valor de:</t>
  </si>
  <si>
    <t>DB - ER - (Recuperación) Pérdida por deterioro</t>
  </si>
  <si>
    <t>Al cierre del año 2020, ABC determinó un valor razonable de</t>
  </si>
  <si>
    <t>gracias a una valoración de un experto en la materia.</t>
  </si>
  <si>
    <t>En el año 2020, desde el punto de vista fiscal, se reconoce un reajuste del</t>
  </si>
  <si>
    <t>(E.T. Artículo 70 - Decreto Único Reglamentario 1625 de 2016 - Artículo 1.2.1.17.20)</t>
  </si>
  <si>
    <t>CR - ER - (Recuperación) Pérdida por deterioro</t>
  </si>
  <si>
    <t>Reajuste fiscal:</t>
  </si>
  <si>
    <t>Costo de la inversión:</t>
  </si>
  <si>
    <t>% de reajuste</t>
  </si>
  <si>
    <t>Costo reajustado:</t>
  </si>
  <si>
    <t>Deducible</t>
  </si>
  <si>
    <t>la cual adquirió el 31 de enero de 2019</t>
  </si>
  <si>
    <t>31 de enero de 2019</t>
  </si>
  <si>
    <t>Renta ordinaria</t>
  </si>
  <si>
    <t>DB - ESF - Activos por impuestos diferidos</t>
  </si>
  <si>
    <t>e)</t>
  </si>
  <si>
    <t>El 10 de enero de 2021, ABC decide vender la inversión por valor de:</t>
  </si>
  <si>
    <t>10 de enero de 2021</t>
  </si>
  <si>
    <t>CR - ESF - Activos por impuestos diferidos</t>
  </si>
  <si>
    <t>=&gt;</t>
  </si>
  <si>
    <t>PARTICIPACIÓN PATRIMONIAL</t>
  </si>
  <si>
    <t>"PRESUNCIÓN"</t>
  </si>
  <si>
    <t>- Valor razonable</t>
  </si>
  <si>
    <t>Entidades</t>
  </si>
  <si>
    <t>Medición</t>
  </si>
  <si>
    <t>Genera</t>
  </si>
  <si>
    <t>Sección</t>
  </si>
  <si>
    <t>INVERSIONES EN SOCIEDADES - NIIF para las Pymes</t>
  </si>
  <si>
    <t>Control</t>
  </si>
  <si>
    <t>Influencia</t>
  </si>
  <si>
    <t>significativa</t>
  </si>
  <si>
    <t>Sin control</t>
  </si>
  <si>
    <t>ni influencia</t>
  </si>
  <si>
    <t>Controladora</t>
  </si>
  <si>
    <t>Subsidiaria</t>
  </si>
  <si>
    <t>Sección 9</t>
  </si>
  <si>
    <t>Inversionista</t>
  </si>
  <si>
    <t>Sección 14</t>
  </si>
  <si>
    <t>Sección 11</t>
  </si>
  <si>
    <t>EF Consolidados</t>
  </si>
  <si>
    <t>EF Separados</t>
  </si>
  <si>
    <t>Observaciones</t>
  </si>
  <si>
    <t>Método de la participación</t>
  </si>
  <si>
    <t>Elección de política:</t>
  </si>
  <si>
    <t>- Modelo del costo menos deterioro de valor</t>
  </si>
  <si>
    <t>- Método de la participación</t>
  </si>
  <si>
    <t>"DUR 2496 de 2015" - Colombia =&gt; Ley 222 / 95</t>
  </si>
  <si>
    <t>Participante o Inversor</t>
  </si>
  <si>
    <t>Asociada</t>
  </si>
  <si>
    <t>=&gt; No constitutiva de renta ni ganancia ocasional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</si>
</sst>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;\(#,##0\)"/>
  </numFmts>
  <fonts count="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i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7">
    <xf numFmtId="0" fontId="0" fillId="0" borderId="0" xfId="0"/>
    <xf numFmtId="164" fontId="0" fillId="2" borderId="0" xfId="1" applyNumberFormat="1" applyFont="1" applyFill="1" applyAlignment="1">
      <alignment horizontal="center"/>
    </xf>
    <xf numFmtId="9" fontId="0" fillId="2" borderId="0" xfId="1" applyFont="1" applyFill="1" applyAlignment="1">
      <alignment horizontal="center"/>
    </xf>
    <xf numFmtId="165" fontId="2" fillId="2" borderId="0" xfId="0" applyNumberFormat="1" applyFont="1" applyFill="1"/>
    <xf numFmtId="165" fontId="0" fillId="2" borderId="0" xfId="0" applyNumberFormat="1" applyFill="1"/>
    <xf numFmtId="165" fontId="0" fillId="2" borderId="0" xfId="0" applyNumberFormat="1" applyFill="1" applyAlignment="1">
      <alignment horizontal="center"/>
    </xf>
    <xf numFmtId="165" fontId="0" fillId="2" borderId="0" xfId="1" applyNumberFormat="1" applyFont="1" applyFill="1" applyAlignment="1">
      <alignment horizontal="center"/>
    </xf>
    <xf numFmtId="165" fontId="2" fillId="2" borderId="0" xfId="0" applyNumberFormat="1" applyFont="1" applyFill="1" applyAlignment="1">
      <alignment horizontal="center"/>
    </xf>
    <xf numFmtId="165" fontId="0" fillId="2" borderId="0" xfId="0" quotePrefix="1" applyNumberFormat="1" applyFill="1"/>
    <xf numFmtId="165" fontId="0" fillId="2" borderId="1" xfId="0" applyNumberFormat="1" applyFill="1" applyBorder="1"/>
    <xf numFmtId="165" fontId="0" fillId="2" borderId="2" xfId="0" applyNumberFormat="1" applyFill="1" applyBorder="1"/>
    <xf numFmtId="165" fontId="4" fillId="2" borderId="5" xfId="0" applyNumberFormat="1" applyFont="1" applyFill="1" applyBorder="1"/>
    <xf numFmtId="165" fontId="4" fillId="2" borderId="6" xfId="0" applyNumberFormat="1" applyFont="1" applyFill="1" applyBorder="1"/>
    <xf numFmtId="165" fontId="4" fillId="2" borderId="7" xfId="0" applyNumberFormat="1" applyFont="1" applyFill="1" applyBorder="1"/>
    <xf numFmtId="165" fontId="4" fillId="2" borderId="10" xfId="0" applyNumberFormat="1" applyFont="1" applyFill="1" applyBorder="1"/>
    <xf numFmtId="165" fontId="4" fillId="2" borderId="11" xfId="0" applyNumberFormat="1" applyFont="1" applyFill="1" applyBorder="1"/>
    <xf numFmtId="165" fontId="4" fillId="2" borderId="12" xfId="0" applyNumberFormat="1" applyFont="1" applyFill="1" applyBorder="1"/>
    <xf numFmtId="165" fontId="4" fillId="2" borderId="2" xfId="0" applyNumberFormat="1" applyFont="1" applyFill="1" applyBorder="1"/>
    <xf numFmtId="165" fontId="4" fillId="2" borderId="3" xfId="0" applyNumberFormat="1" applyFont="1" applyFill="1" applyBorder="1"/>
    <xf numFmtId="165" fontId="3" fillId="2" borderId="0" xfId="0" quotePrefix="1" applyNumberFormat="1" applyFont="1" applyFill="1"/>
    <xf numFmtId="165" fontId="3" fillId="2" borderId="0" xfId="0" applyNumberFormat="1" applyFont="1" applyFill="1"/>
    <xf numFmtId="165" fontId="5" fillId="2" borderId="0" xfId="0" quotePrefix="1" applyNumberFormat="1" applyFont="1" applyFill="1" applyAlignment="1">
      <alignment horizontal="center"/>
    </xf>
    <xf numFmtId="0" fontId="2" fillId="0" borderId="0" xfId="0" applyFont="1"/>
    <xf numFmtId="9" fontId="0" fillId="0" borderId="9" xfId="1" applyFont="1" applyBorder="1"/>
    <xf numFmtId="9" fontId="0" fillId="0" borderId="0" xfId="1" applyFont="1"/>
    <xf numFmtId="164" fontId="0" fillId="0" borderId="9" xfId="1" applyNumberFormat="1" applyFont="1" applyBorder="1"/>
    <xf numFmtId="0" fontId="0" fillId="0" borderId="0" xfId="0" applyFont="1"/>
    <xf numFmtId="0" fontId="0" fillId="3" borderId="8" xfId="0" applyFont="1" applyFill="1" applyBorder="1"/>
    <xf numFmtId="0" fontId="0" fillId="0" borderId="0" xfId="0" quotePrefix="1" applyFont="1"/>
    <xf numFmtId="0" fontId="0" fillId="3" borderId="10" xfId="0" applyFont="1" applyFill="1" applyBorder="1"/>
    <xf numFmtId="0" fontId="0" fillId="4" borderId="5" xfId="0" applyFont="1" applyFill="1" applyBorder="1"/>
    <xf numFmtId="0" fontId="0" fillId="4" borderId="8" xfId="0" applyFont="1" applyFill="1" applyBorder="1"/>
    <xf numFmtId="0" fontId="0" fillId="4" borderId="10" xfId="0" applyFont="1" applyFill="1" applyBorder="1"/>
    <xf numFmtId="0" fontId="0" fillId="5" borderId="0" xfId="0" applyFont="1" applyFill="1"/>
    <xf numFmtId="0" fontId="2" fillId="0" borderId="0" xfId="0" applyFont="1" applyAlignment="1">
      <alignment horizontal="center"/>
    </xf>
    <xf numFmtId="165" fontId="6" fillId="2" borderId="5" xfId="0" applyNumberFormat="1" applyFont="1" applyFill="1" applyBorder="1"/>
    <xf numFmtId="165" fontId="6" fillId="2" borderId="6" xfId="0" applyNumberFormat="1" applyFont="1" applyFill="1" applyBorder="1"/>
    <xf numFmtId="165" fontId="6" fillId="2" borderId="7" xfId="0" applyNumberFormat="1" applyFont="1" applyFill="1" applyBorder="1"/>
    <xf numFmtId="165" fontId="6" fillId="2" borderId="10" xfId="0" applyNumberFormat="1" applyFont="1" applyFill="1" applyBorder="1"/>
    <xf numFmtId="165" fontId="6" fillId="2" borderId="11" xfId="0" applyNumberFormat="1" applyFont="1" applyFill="1" applyBorder="1"/>
    <xf numFmtId="165" fontId="6" fillId="2" borderId="12" xfId="0" applyNumberFormat="1" applyFont="1" applyFill="1" applyBorder="1"/>
    <xf numFmtId="165" fontId="6" fillId="2" borderId="4" xfId="0" applyNumberFormat="1" applyFont="1" applyFill="1" applyBorder="1"/>
    <xf numFmtId="165" fontId="6" fillId="2" borderId="1" xfId="0" applyNumberFormat="1" applyFont="1" applyFill="1" applyBorder="1"/>
    <xf numFmtId="165" fontId="6" fillId="2" borderId="3" xfId="0" applyNumberFormat="1" applyFont="1" applyFill="1" applyBorder="1" applyAlignment="1">
      <alignment horizontal="center"/>
    </xf>
    <xf numFmtId="165" fontId="6" fillId="2" borderId="8" xfId="0" applyNumberFormat="1" applyFont="1" applyFill="1" applyBorder="1"/>
    <xf numFmtId="165" fontId="6" fillId="2" borderId="0" xfId="0" applyNumberFormat="1" applyFont="1" applyFill="1" applyBorder="1"/>
    <xf numFmtId="165" fontId="6" fillId="2" borderId="9" xfId="0" applyNumberFormat="1" applyFont="1" applyFill="1" applyBorder="1"/>
    <xf numFmtId="165" fontId="6" fillId="2" borderId="1" xfId="0" quotePrefix="1" applyNumberFormat="1" applyFont="1" applyFill="1" applyBorder="1"/>
    <xf numFmtId="165" fontId="6" fillId="2" borderId="3" xfId="0" applyNumberFormat="1" applyFont="1" applyFill="1" applyBorder="1"/>
    <xf numFmtId="165" fontId="6" fillId="2" borderId="13" xfId="0" applyNumberFormat="1" applyFont="1" applyFill="1" applyBorder="1"/>
    <xf numFmtId="164" fontId="6" fillId="2" borderId="14" xfId="1" applyNumberFormat="1" applyFont="1" applyFill="1" applyBorder="1"/>
    <xf numFmtId="165" fontId="7" fillId="2" borderId="15" xfId="0" applyNumberFormat="1" applyFont="1" applyFill="1" applyBorder="1"/>
    <xf numFmtId="165" fontId="6" fillId="2" borderId="6" xfId="0" applyNumberFormat="1" applyFont="1" applyFill="1" applyBorder="1" applyAlignment="1">
      <alignment horizontal="center"/>
    </xf>
    <xf numFmtId="9" fontId="6" fillId="2" borderId="6" xfId="1" applyFont="1" applyFill="1" applyBorder="1" applyAlignment="1">
      <alignment horizontal="center"/>
    </xf>
    <xf numFmtId="9" fontId="6" fillId="2" borderId="11" xfId="1" applyFont="1" applyFill="1" applyBorder="1" applyAlignment="1">
      <alignment horizontal="center"/>
    </xf>
    <xf numFmtId="165" fontId="6" fillId="2" borderId="2" xfId="0" applyNumberFormat="1" applyFont="1" applyFill="1" applyBorder="1"/>
    <xf numFmtId="165" fontId="8" fillId="2" borderId="2" xfId="0" applyNumberFormat="1" applyFont="1" applyFill="1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27F85-CBC0-9545-961F-B642A546C5E9}">
  <dimension ref="A1:L19"/>
  <sheetViews>
    <sheetView tabSelected="1" zoomScale="130" zoomScaleNormal="130" workbookViewId="0"/>
  </sheetViews>
  <sheetFormatPr baseColWidth="10" defaultColWidth="10.796875" defaultRowHeight="15.6" x14ac:dyDescent="0.3"/>
  <cols>
    <col min="1" max="9" width="10.796875" style="26"/>
    <col min="10" max="10" width="14.296875" style="26" bestFit="1" customWidth="1"/>
    <col min="11" max="16384" width="10.796875" style="26"/>
  </cols>
  <sheetData>
    <row r="1" spans="1:12" x14ac:dyDescent="0.3">
      <c r="A1" s="22" t="s">
        <v>117</v>
      </c>
    </row>
    <row r="3" spans="1:12" x14ac:dyDescent="0.3">
      <c r="A3" s="26" t="s">
        <v>110</v>
      </c>
      <c r="D3" s="26" t="s">
        <v>111</v>
      </c>
    </row>
    <row r="5" spans="1:12" s="34" customFormat="1" x14ac:dyDescent="0.3">
      <c r="D5" s="34" t="s">
        <v>115</v>
      </c>
      <c r="F5" s="34" t="s">
        <v>113</v>
      </c>
      <c r="H5" s="34" t="s">
        <v>116</v>
      </c>
      <c r="J5" s="34" t="s">
        <v>131</v>
      </c>
      <c r="L5" s="34" t="s">
        <v>114</v>
      </c>
    </row>
    <row r="6" spans="1:12" x14ac:dyDescent="0.3">
      <c r="B6" s="23">
        <v>1</v>
      </c>
      <c r="C6" s="27"/>
    </row>
    <row r="7" spans="1:12" x14ac:dyDescent="0.3">
      <c r="B7" s="23"/>
      <c r="C7" s="27"/>
      <c r="D7" s="26" t="s">
        <v>118</v>
      </c>
      <c r="F7" s="26" t="s">
        <v>123</v>
      </c>
      <c r="H7" s="26" t="s">
        <v>125</v>
      </c>
      <c r="J7" s="26" t="s">
        <v>129</v>
      </c>
    </row>
    <row r="8" spans="1:12" x14ac:dyDescent="0.3">
      <c r="B8" s="23"/>
      <c r="C8" s="27"/>
      <c r="J8" s="26" t="s">
        <v>130</v>
      </c>
      <c r="L8" s="26" t="s">
        <v>132</v>
      </c>
    </row>
    <row r="9" spans="1:12" x14ac:dyDescent="0.3">
      <c r="B9" s="23"/>
      <c r="C9" s="27"/>
      <c r="F9" s="26" t="s">
        <v>124</v>
      </c>
      <c r="L9" s="26" t="s">
        <v>136</v>
      </c>
    </row>
    <row r="10" spans="1:12" x14ac:dyDescent="0.3">
      <c r="B10" s="23">
        <v>0.5</v>
      </c>
      <c r="C10" s="29"/>
    </row>
    <row r="11" spans="1:12" x14ac:dyDescent="0.3">
      <c r="B11" s="23"/>
      <c r="C11" s="30"/>
      <c r="F11" s="26" t="s">
        <v>137</v>
      </c>
      <c r="L11" s="26" t="s">
        <v>133</v>
      </c>
    </row>
    <row r="12" spans="1:12" x14ac:dyDescent="0.3">
      <c r="B12" s="23"/>
      <c r="C12" s="31"/>
      <c r="D12" s="26" t="s">
        <v>119</v>
      </c>
      <c r="F12" s="26" t="s">
        <v>138</v>
      </c>
      <c r="H12" s="26" t="s">
        <v>127</v>
      </c>
      <c r="L12" s="28" t="s">
        <v>134</v>
      </c>
    </row>
    <row r="13" spans="1:12" x14ac:dyDescent="0.3">
      <c r="B13" s="23"/>
      <c r="C13" s="31"/>
      <c r="D13" s="26" t="s">
        <v>120</v>
      </c>
      <c r="L13" s="28" t="s">
        <v>135</v>
      </c>
    </row>
    <row r="14" spans="1:12" x14ac:dyDescent="0.3">
      <c r="B14" s="23">
        <v>0.2</v>
      </c>
      <c r="C14" s="32"/>
      <c r="L14" s="28" t="s">
        <v>112</v>
      </c>
    </row>
    <row r="15" spans="1:12" x14ac:dyDescent="0.3">
      <c r="B15" s="23"/>
      <c r="C15" s="33"/>
    </row>
    <row r="16" spans="1:12" x14ac:dyDescent="0.3">
      <c r="B16" s="23"/>
      <c r="C16" s="33"/>
      <c r="D16" s="26" t="s">
        <v>121</v>
      </c>
      <c r="F16" s="26" t="s">
        <v>126</v>
      </c>
      <c r="H16" s="26" t="s">
        <v>128</v>
      </c>
      <c r="L16" s="28" t="s">
        <v>134</v>
      </c>
    </row>
    <row r="17" spans="2:12" x14ac:dyDescent="0.3">
      <c r="B17" s="23"/>
      <c r="C17" s="33"/>
      <c r="D17" s="26" t="s">
        <v>122</v>
      </c>
      <c r="L17" s="28" t="s">
        <v>112</v>
      </c>
    </row>
    <row r="18" spans="2:12" x14ac:dyDescent="0.3">
      <c r="B18" s="25">
        <v>1E-3</v>
      </c>
      <c r="C18" s="33"/>
      <c r="D18" s="26" t="s">
        <v>120</v>
      </c>
    </row>
    <row r="19" spans="2:12" x14ac:dyDescent="0.3">
      <c r="B19" s="24"/>
    </row>
  </sheetData>
  <sheetProtection algorithmName="SHA-512" hashValue="DBxdB4iOw1eArzNHDnoLco6PXGfepFVZu9DFsO2lIGqhbjbxHP6wA0RU4e/ylvOIbvgQ7BaxVloYwV9raFNg2w==" saltValue="9yn82r1yaGTIT6d1sxa/7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ECFE1-ADE8-5147-8703-9B16DC134A26}">
  <dimension ref="A1:S61"/>
  <sheetViews>
    <sheetView zoomScale="130" zoomScaleNormal="130" workbookViewId="0"/>
  </sheetViews>
  <sheetFormatPr baseColWidth="10" defaultColWidth="10.796875" defaultRowHeight="15.6" x14ac:dyDescent="0.3"/>
  <cols>
    <col min="1" max="1" width="5.69921875" style="5" bestFit="1" customWidth="1"/>
    <col min="2" max="3" width="10.796875" style="4"/>
    <col min="4" max="4" width="11.19921875" style="4" bestFit="1" customWidth="1"/>
    <col min="5" max="5" width="13.796875" style="4" customWidth="1"/>
    <col min="6" max="6" width="12.69921875" style="4" bestFit="1" customWidth="1"/>
    <col min="7" max="7" width="11.296875" style="4" bestFit="1" customWidth="1"/>
    <col min="8" max="8" width="11.19921875" style="4" bestFit="1" customWidth="1"/>
    <col min="9" max="9" width="11" style="4" bestFit="1" customWidth="1"/>
    <col min="10" max="12" width="10.796875" style="4"/>
    <col min="13" max="13" width="12.69921875" style="4" bestFit="1" customWidth="1"/>
    <col min="14" max="14" width="11" style="4" bestFit="1" customWidth="1"/>
    <col min="15" max="15" width="11.69921875" style="4" bestFit="1" customWidth="1"/>
    <col min="16" max="16" width="13.796875" style="4" bestFit="1" customWidth="1"/>
    <col min="17" max="17" width="10.796875" style="4"/>
    <col min="18" max="19" width="11" style="4" bestFit="1" customWidth="1"/>
    <col min="20" max="16384" width="10.796875" style="4"/>
  </cols>
  <sheetData>
    <row r="1" spans="1:19" x14ac:dyDescent="0.3">
      <c r="A1" s="3" t="s">
        <v>87</v>
      </c>
    </row>
    <row r="3" spans="1:19" x14ac:dyDescent="0.3">
      <c r="B3" s="4" t="s">
        <v>0</v>
      </c>
      <c r="F3" s="4">
        <v>100000000</v>
      </c>
      <c r="G3" s="4" t="s">
        <v>101</v>
      </c>
    </row>
    <row r="4" spans="1:19" x14ac:dyDescent="0.3">
      <c r="B4" s="4" t="s">
        <v>88</v>
      </c>
    </row>
    <row r="5" spans="1:19" x14ac:dyDescent="0.3">
      <c r="A5" s="5" t="s">
        <v>19</v>
      </c>
      <c r="B5" s="4" t="s">
        <v>89</v>
      </c>
      <c r="I5" s="4">
        <v>20000000</v>
      </c>
    </row>
    <row r="6" spans="1:19" x14ac:dyDescent="0.3">
      <c r="A6" s="5" t="s">
        <v>20</v>
      </c>
      <c r="B6" s="4" t="s">
        <v>27</v>
      </c>
      <c r="G6" s="4">
        <v>75000000</v>
      </c>
    </row>
    <row r="7" spans="1:19" x14ac:dyDescent="0.3">
      <c r="C7" s="4" t="s">
        <v>33</v>
      </c>
    </row>
    <row r="8" spans="1:19" x14ac:dyDescent="0.3">
      <c r="A8" s="5" t="s">
        <v>22</v>
      </c>
      <c r="B8" s="4" t="s">
        <v>91</v>
      </c>
      <c r="G8" s="4">
        <v>115000000</v>
      </c>
      <c r="H8" s="4" t="s">
        <v>92</v>
      </c>
    </row>
    <row r="9" spans="1:19" x14ac:dyDescent="0.3">
      <c r="A9" s="5" t="s">
        <v>32</v>
      </c>
      <c r="B9" s="4" t="s">
        <v>93</v>
      </c>
      <c r="H9" s="1">
        <v>3.9E-2</v>
      </c>
      <c r="I9" s="4" t="s">
        <v>94</v>
      </c>
    </row>
    <row r="10" spans="1:19" x14ac:dyDescent="0.3">
      <c r="A10" s="5" t="s">
        <v>105</v>
      </c>
      <c r="B10" s="4" t="s">
        <v>106</v>
      </c>
      <c r="H10" s="4">
        <v>115000000</v>
      </c>
    </row>
    <row r="12" spans="1:19" x14ac:dyDescent="0.3">
      <c r="B12" s="4" t="s">
        <v>4</v>
      </c>
      <c r="I12" s="4" t="s">
        <v>43</v>
      </c>
      <c r="O12" s="7" t="s">
        <v>14</v>
      </c>
      <c r="P12" s="7" t="s">
        <v>15</v>
      </c>
      <c r="Q12" s="7" t="s">
        <v>17</v>
      </c>
      <c r="R12" s="7" t="s">
        <v>60</v>
      </c>
      <c r="S12" s="7" t="s">
        <v>65</v>
      </c>
    </row>
    <row r="14" spans="1:19" x14ac:dyDescent="0.3">
      <c r="A14" s="5" t="s">
        <v>19</v>
      </c>
      <c r="B14" s="4" t="s">
        <v>102</v>
      </c>
      <c r="I14" s="4" t="s">
        <v>102</v>
      </c>
    </row>
    <row r="15" spans="1:19" x14ac:dyDescent="0.3">
      <c r="B15" s="35" t="s">
        <v>8</v>
      </c>
      <c r="C15" s="36"/>
      <c r="D15" s="36"/>
      <c r="E15" s="36"/>
      <c r="F15" s="37">
        <f>F3</f>
        <v>100000000</v>
      </c>
      <c r="I15" s="35" t="s">
        <v>8</v>
      </c>
      <c r="J15" s="36"/>
      <c r="K15" s="36"/>
      <c r="L15" s="36"/>
      <c r="M15" s="37">
        <f>F15</f>
        <v>100000000</v>
      </c>
    </row>
    <row r="16" spans="1:19" x14ac:dyDescent="0.3">
      <c r="B16" s="38" t="s">
        <v>12</v>
      </c>
      <c r="C16" s="39"/>
      <c r="D16" s="39"/>
      <c r="E16" s="39"/>
      <c r="F16" s="40">
        <f>-F15</f>
        <v>-100000000</v>
      </c>
      <c r="I16" s="38" t="s">
        <v>12</v>
      </c>
      <c r="J16" s="39"/>
      <c r="K16" s="39"/>
      <c r="L16" s="39"/>
      <c r="M16" s="40">
        <f>-M15</f>
        <v>-100000000</v>
      </c>
    </row>
    <row r="18" spans="1:17" x14ac:dyDescent="0.3">
      <c r="B18" s="4" t="s">
        <v>7</v>
      </c>
      <c r="I18" s="4" t="s">
        <v>7</v>
      </c>
    </row>
    <row r="19" spans="1:17" x14ac:dyDescent="0.3">
      <c r="B19" s="35" t="s">
        <v>90</v>
      </c>
      <c r="C19" s="36"/>
      <c r="D19" s="36"/>
      <c r="E19" s="36"/>
      <c r="F19" s="37">
        <f>I5</f>
        <v>20000000</v>
      </c>
      <c r="I19" s="35" t="s">
        <v>13</v>
      </c>
      <c r="J19" s="36"/>
      <c r="K19" s="36"/>
      <c r="L19" s="36"/>
      <c r="M19" s="37"/>
    </row>
    <row r="20" spans="1:17" x14ac:dyDescent="0.3">
      <c r="B20" s="38" t="s">
        <v>30</v>
      </c>
      <c r="C20" s="39"/>
      <c r="D20" s="39"/>
      <c r="E20" s="39"/>
      <c r="F20" s="40">
        <f>-F19</f>
        <v>-20000000</v>
      </c>
      <c r="I20" s="38"/>
      <c r="J20" s="39"/>
      <c r="K20" s="39"/>
      <c r="L20" s="39"/>
      <c r="M20" s="40"/>
    </row>
    <row r="22" spans="1:17" x14ac:dyDescent="0.3">
      <c r="A22" s="5" t="s">
        <v>10</v>
      </c>
      <c r="B22" s="4" t="s">
        <v>7</v>
      </c>
      <c r="H22" s="4" t="s">
        <v>10</v>
      </c>
      <c r="I22" s="4" t="s">
        <v>7</v>
      </c>
    </row>
    <row r="23" spans="1:17" x14ac:dyDescent="0.3">
      <c r="B23" s="4" t="s">
        <v>5</v>
      </c>
      <c r="F23" s="41">
        <f>F15+F20</f>
        <v>80000000</v>
      </c>
      <c r="I23" s="4" t="s">
        <v>5</v>
      </c>
      <c r="M23" s="41">
        <f>M15+M19</f>
        <v>100000000</v>
      </c>
      <c r="O23" s="42">
        <f>F23-M23</f>
        <v>-20000000</v>
      </c>
      <c r="P23" s="43" t="s">
        <v>26</v>
      </c>
      <c r="Q23" s="5"/>
    </row>
    <row r="25" spans="1:17" x14ac:dyDescent="0.3">
      <c r="A25" s="5" t="s">
        <v>20</v>
      </c>
      <c r="B25" s="4" t="s">
        <v>29</v>
      </c>
      <c r="I25" s="4" t="s">
        <v>29</v>
      </c>
    </row>
    <row r="26" spans="1:17" x14ac:dyDescent="0.3">
      <c r="B26" s="35" t="s">
        <v>31</v>
      </c>
      <c r="C26" s="36"/>
      <c r="D26" s="36"/>
      <c r="E26" s="36"/>
      <c r="F26" s="37">
        <f>G6</f>
        <v>75000000</v>
      </c>
      <c r="I26" s="35" t="s">
        <v>31</v>
      </c>
      <c r="J26" s="36"/>
      <c r="K26" s="36"/>
      <c r="L26" s="36"/>
      <c r="M26" s="37">
        <f>F26</f>
        <v>75000000</v>
      </c>
    </row>
    <row r="27" spans="1:17" x14ac:dyDescent="0.3">
      <c r="B27" s="44" t="s">
        <v>30</v>
      </c>
      <c r="C27" s="45"/>
      <c r="D27" s="45"/>
      <c r="E27" s="45"/>
      <c r="F27" s="46">
        <f>-F23</f>
        <v>-80000000</v>
      </c>
      <c r="I27" s="44" t="s">
        <v>30</v>
      </c>
      <c r="J27" s="45"/>
      <c r="K27" s="45"/>
      <c r="L27" s="45"/>
      <c r="M27" s="46">
        <f>-M23</f>
        <v>-100000000</v>
      </c>
    </row>
    <row r="28" spans="1:17" x14ac:dyDescent="0.3">
      <c r="B28" s="38" t="s">
        <v>38</v>
      </c>
      <c r="C28" s="39"/>
      <c r="D28" s="39"/>
      <c r="E28" s="39"/>
      <c r="F28" s="40">
        <f>-SUM(F26:F27)</f>
        <v>5000000</v>
      </c>
      <c r="I28" s="38" t="s">
        <v>38</v>
      </c>
      <c r="J28" s="39"/>
      <c r="K28" s="39"/>
      <c r="L28" s="39"/>
      <c r="M28" s="40">
        <f>-SUM(M26:M27)</f>
        <v>25000000</v>
      </c>
      <c r="N28" s="47" t="s">
        <v>40</v>
      </c>
      <c r="O28" s="48"/>
    </row>
    <row r="30" spans="1:17" x14ac:dyDescent="0.3">
      <c r="B30" s="4" t="s">
        <v>4</v>
      </c>
      <c r="I30" s="4" t="s">
        <v>11</v>
      </c>
      <c r="O30" s="5"/>
      <c r="P30" s="5"/>
      <c r="Q30" s="5"/>
    </row>
    <row r="32" spans="1:17" x14ac:dyDescent="0.3">
      <c r="A32" s="5" t="s">
        <v>22</v>
      </c>
      <c r="B32" s="4" t="s">
        <v>34</v>
      </c>
      <c r="I32" s="4" t="s">
        <v>34</v>
      </c>
    </row>
    <row r="33" spans="1:19" x14ac:dyDescent="0.3">
      <c r="B33" s="35" t="s">
        <v>8</v>
      </c>
      <c r="C33" s="36"/>
      <c r="D33" s="36"/>
      <c r="E33" s="36"/>
      <c r="F33" s="37">
        <f>-F20</f>
        <v>20000000</v>
      </c>
      <c r="I33" s="35" t="s">
        <v>13</v>
      </c>
      <c r="J33" s="36"/>
      <c r="K33" s="36"/>
      <c r="L33" s="36"/>
      <c r="M33" s="37"/>
    </row>
    <row r="34" spans="1:19" x14ac:dyDescent="0.3">
      <c r="B34" s="38" t="s">
        <v>95</v>
      </c>
      <c r="C34" s="39"/>
      <c r="D34" s="39"/>
      <c r="E34" s="39"/>
      <c r="F34" s="40">
        <f>-F33</f>
        <v>-20000000</v>
      </c>
      <c r="I34" s="38"/>
      <c r="J34" s="39"/>
      <c r="K34" s="39"/>
      <c r="L34" s="39"/>
      <c r="M34" s="40"/>
    </row>
    <row r="36" spans="1:19" x14ac:dyDescent="0.3">
      <c r="H36" s="5" t="s">
        <v>32</v>
      </c>
      <c r="I36" s="4" t="s">
        <v>96</v>
      </c>
    </row>
    <row r="37" spans="1:19" x14ac:dyDescent="0.3">
      <c r="J37" s="4" t="s">
        <v>97</v>
      </c>
      <c r="M37" s="49">
        <f>M23</f>
        <v>100000000</v>
      </c>
    </row>
    <row r="38" spans="1:19" x14ac:dyDescent="0.3">
      <c r="J38" s="4" t="s">
        <v>98</v>
      </c>
      <c r="M38" s="50">
        <f>H9</f>
        <v>3.9E-2</v>
      </c>
    </row>
    <row r="39" spans="1:19" x14ac:dyDescent="0.3">
      <c r="J39" s="3" t="s">
        <v>99</v>
      </c>
      <c r="K39" s="3"/>
      <c r="L39" s="3"/>
      <c r="M39" s="51">
        <f>M37+(M37*M38)</f>
        <v>103900000</v>
      </c>
    </row>
    <row r="41" spans="1:19" x14ac:dyDescent="0.3">
      <c r="A41" s="5" t="s">
        <v>10</v>
      </c>
      <c r="B41" s="4" t="s">
        <v>34</v>
      </c>
      <c r="H41" s="4" t="s">
        <v>10</v>
      </c>
      <c r="I41" s="4" t="s">
        <v>34</v>
      </c>
    </row>
    <row r="42" spans="1:19" x14ac:dyDescent="0.3">
      <c r="B42" s="4" t="s">
        <v>5</v>
      </c>
      <c r="F42" s="41">
        <f>F23+F33</f>
        <v>100000000</v>
      </c>
      <c r="I42" s="4" t="s">
        <v>5</v>
      </c>
      <c r="M42" s="41">
        <f>M39</f>
        <v>103900000</v>
      </c>
      <c r="O42" s="35">
        <f>F42-M42</f>
        <v>-3900000</v>
      </c>
      <c r="P42" s="52" t="s">
        <v>16</v>
      </c>
      <c r="Q42" s="52" t="s">
        <v>100</v>
      </c>
      <c r="R42" s="53">
        <v>0.31</v>
      </c>
      <c r="S42" s="37">
        <f>O42*R42</f>
        <v>-1209000</v>
      </c>
    </row>
    <row r="43" spans="1:19" x14ac:dyDescent="0.3">
      <c r="O43" s="14"/>
      <c r="P43" s="15"/>
      <c r="Q43" s="15"/>
      <c r="R43" s="39" t="s">
        <v>103</v>
      </c>
      <c r="S43" s="40"/>
    </row>
    <row r="44" spans="1:19" x14ac:dyDescent="0.3">
      <c r="B44" s="4" t="s">
        <v>61</v>
      </c>
    </row>
    <row r="45" spans="1:19" x14ac:dyDescent="0.3">
      <c r="B45" s="35" t="s">
        <v>104</v>
      </c>
      <c r="C45" s="36"/>
      <c r="D45" s="36"/>
      <c r="E45" s="36"/>
      <c r="F45" s="37">
        <f>-S42</f>
        <v>1209000</v>
      </c>
      <c r="I45" s="35" t="s">
        <v>13</v>
      </c>
      <c r="J45" s="36"/>
      <c r="K45" s="36"/>
      <c r="L45" s="36"/>
      <c r="M45" s="37"/>
    </row>
    <row r="46" spans="1:19" x14ac:dyDescent="0.3">
      <c r="B46" s="38" t="s">
        <v>67</v>
      </c>
      <c r="C46" s="39"/>
      <c r="D46" s="39"/>
      <c r="E46" s="39"/>
      <c r="F46" s="40">
        <f>-F45</f>
        <v>-1209000</v>
      </c>
      <c r="I46" s="38"/>
      <c r="J46" s="39"/>
      <c r="K46" s="39"/>
      <c r="L46" s="39"/>
      <c r="M46" s="40"/>
    </row>
    <row r="48" spans="1:19" x14ac:dyDescent="0.3">
      <c r="A48" s="5" t="s">
        <v>105</v>
      </c>
      <c r="B48" s="4" t="s">
        <v>107</v>
      </c>
      <c r="I48" s="4" t="s">
        <v>107</v>
      </c>
    </row>
    <row r="49" spans="2:14" x14ac:dyDescent="0.3">
      <c r="B49" s="35" t="s">
        <v>31</v>
      </c>
      <c r="C49" s="36"/>
      <c r="D49" s="36"/>
      <c r="E49" s="36"/>
      <c r="F49" s="37">
        <f>H10</f>
        <v>115000000</v>
      </c>
      <c r="I49" s="35" t="s">
        <v>31</v>
      </c>
      <c r="J49" s="36"/>
      <c r="K49" s="36"/>
      <c r="L49" s="36"/>
      <c r="M49" s="37">
        <f>F49</f>
        <v>115000000</v>
      </c>
    </row>
    <row r="50" spans="2:14" x14ac:dyDescent="0.3">
      <c r="B50" s="44" t="s">
        <v>30</v>
      </c>
      <c r="C50" s="45"/>
      <c r="D50" s="45"/>
      <c r="E50" s="45"/>
      <c r="F50" s="46">
        <f>-F42</f>
        <v>-100000000</v>
      </c>
      <c r="I50" s="44" t="s">
        <v>30</v>
      </c>
      <c r="J50" s="45"/>
      <c r="K50" s="45"/>
      <c r="L50" s="45"/>
      <c r="M50" s="46">
        <f>-M42</f>
        <v>-103900000</v>
      </c>
    </row>
    <row r="51" spans="2:14" x14ac:dyDescent="0.3">
      <c r="B51" s="38" t="s">
        <v>39</v>
      </c>
      <c r="C51" s="39"/>
      <c r="D51" s="39"/>
      <c r="E51" s="39"/>
      <c r="F51" s="40">
        <f>-SUM(F49:F50)</f>
        <v>-15000000</v>
      </c>
      <c r="I51" s="38" t="s">
        <v>39</v>
      </c>
      <c r="J51" s="39"/>
      <c r="K51" s="39"/>
      <c r="L51" s="39"/>
      <c r="M51" s="40">
        <f>-SUM(M49:M50)</f>
        <v>-11100000</v>
      </c>
      <c r="N51" s="8"/>
    </row>
    <row r="53" spans="2:14" x14ac:dyDescent="0.3">
      <c r="B53" s="4" t="s">
        <v>68</v>
      </c>
    </row>
    <row r="54" spans="2:14" x14ac:dyDescent="0.3">
      <c r="B54" s="35" t="s">
        <v>62</v>
      </c>
      <c r="C54" s="36"/>
      <c r="D54" s="36"/>
      <c r="E54" s="36"/>
      <c r="F54" s="37">
        <f>-M51*R42</f>
        <v>3441000</v>
      </c>
      <c r="I54" s="35" t="s">
        <v>13</v>
      </c>
      <c r="J54" s="36"/>
      <c r="K54" s="36"/>
      <c r="L54" s="36"/>
      <c r="M54" s="37"/>
    </row>
    <row r="55" spans="2:14" x14ac:dyDescent="0.3">
      <c r="B55" s="38" t="s">
        <v>69</v>
      </c>
      <c r="C55" s="39"/>
      <c r="D55" s="39"/>
      <c r="E55" s="39"/>
      <c r="F55" s="40">
        <f>-F54</f>
        <v>-3441000</v>
      </c>
      <c r="I55" s="38" t="s">
        <v>69</v>
      </c>
      <c r="J55" s="39"/>
      <c r="K55" s="39"/>
      <c r="L55" s="39"/>
      <c r="M55" s="40">
        <f>F55</f>
        <v>-3441000</v>
      </c>
    </row>
    <row r="57" spans="2:14" x14ac:dyDescent="0.3">
      <c r="B57" s="4" t="s">
        <v>61</v>
      </c>
    </row>
    <row r="58" spans="2:14" x14ac:dyDescent="0.3">
      <c r="B58" s="35" t="s">
        <v>62</v>
      </c>
      <c r="C58" s="36"/>
      <c r="D58" s="36"/>
      <c r="E58" s="36"/>
      <c r="F58" s="37">
        <f>F45</f>
        <v>1209000</v>
      </c>
      <c r="I58" s="35" t="s">
        <v>13</v>
      </c>
      <c r="J58" s="36"/>
      <c r="K58" s="36"/>
      <c r="L58" s="36"/>
      <c r="M58" s="37"/>
    </row>
    <row r="59" spans="2:14" x14ac:dyDescent="0.3">
      <c r="B59" s="38" t="s">
        <v>108</v>
      </c>
      <c r="C59" s="39"/>
      <c r="D59" s="39"/>
      <c r="E59" s="39"/>
      <c r="F59" s="40">
        <f>F46</f>
        <v>-1209000</v>
      </c>
      <c r="I59" s="38"/>
      <c r="J59" s="39"/>
      <c r="K59" s="39"/>
      <c r="L59" s="39"/>
      <c r="M59" s="40"/>
    </row>
    <row r="61" spans="2:14" x14ac:dyDescent="0.3">
      <c r="B61" s="9" t="s">
        <v>70</v>
      </c>
      <c r="C61" s="10"/>
      <c r="D61" s="10"/>
      <c r="E61" s="10"/>
      <c r="F61" s="48">
        <f>F54+F58</f>
        <v>4650000</v>
      </c>
    </row>
  </sheetData>
  <sheetProtection algorithmName="SHA-512" hashValue="c7YTPqCrr0PlLz9MZC1CPucshsLPxSjocKifFhts3LJoqpk+wr7Zp35RWAPYGxKH1T65WwlFqzCHNItaoKNFlQ==" saltValue="OK7D+3j4wn/qsauCyGX2qQ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8EA15-5994-7448-8177-7D3F31A47C47}">
  <dimension ref="A1:Q44"/>
  <sheetViews>
    <sheetView zoomScale="130" zoomScaleNormal="130" workbookViewId="0"/>
  </sheetViews>
  <sheetFormatPr baseColWidth="10" defaultColWidth="10.796875" defaultRowHeight="15.6" x14ac:dyDescent="0.3"/>
  <cols>
    <col min="1" max="1" width="5.69921875" style="5" bestFit="1" customWidth="1"/>
    <col min="2" max="3" width="10.796875" style="4"/>
    <col min="4" max="4" width="11.19921875" style="4" bestFit="1" customWidth="1"/>
    <col min="5" max="5" width="10.796875" style="4"/>
    <col min="6" max="6" width="12.5" style="4" bestFit="1" customWidth="1"/>
    <col min="7" max="7" width="11.19921875" style="4" bestFit="1" customWidth="1"/>
    <col min="8" max="12" width="10.796875" style="4"/>
    <col min="13" max="13" width="12.5" style="4" bestFit="1" customWidth="1"/>
    <col min="14" max="14" width="10.796875" style="4"/>
    <col min="15" max="15" width="11.19921875" style="4" bestFit="1" customWidth="1"/>
    <col min="16" max="16" width="13.796875" style="4" bestFit="1" customWidth="1"/>
    <col min="17" max="16384" width="10.796875" style="4"/>
  </cols>
  <sheetData>
    <row r="1" spans="1:17" x14ac:dyDescent="0.3">
      <c r="A1" s="3" t="s">
        <v>41</v>
      </c>
    </row>
    <row r="3" spans="1:17" x14ac:dyDescent="0.3">
      <c r="B3" s="4" t="s">
        <v>0</v>
      </c>
      <c r="F3" s="4">
        <v>100000000</v>
      </c>
      <c r="G3" s="4" t="s">
        <v>1</v>
      </c>
    </row>
    <row r="4" spans="1:17" x14ac:dyDescent="0.3">
      <c r="B4" s="4" t="s">
        <v>2</v>
      </c>
    </row>
    <row r="6" spans="1:17" x14ac:dyDescent="0.3">
      <c r="A6" s="5" t="s">
        <v>19</v>
      </c>
      <c r="B6" s="4" t="s">
        <v>3</v>
      </c>
      <c r="G6" s="4">
        <v>115000000</v>
      </c>
    </row>
    <row r="7" spans="1:17" x14ac:dyDescent="0.3">
      <c r="A7" s="5" t="s">
        <v>20</v>
      </c>
      <c r="B7" s="4" t="s">
        <v>27</v>
      </c>
      <c r="G7" s="4">
        <v>116000000</v>
      </c>
      <c r="H7" s="4" t="s">
        <v>28</v>
      </c>
    </row>
    <row r="8" spans="1:17" x14ac:dyDescent="0.3">
      <c r="C8" s="4" t="s">
        <v>33</v>
      </c>
    </row>
    <row r="9" spans="1:17" x14ac:dyDescent="0.3">
      <c r="A9" s="5" t="s">
        <v>22</v>
      </c>
      <c r="B9" s="4" t="s">
        <v>21</v>
      </c>
      <c r="G9" s="4">
        <v>95000000</v>
      </c>
    </row>
    <row r="10" spans="1:17" x14ac:dyDescent="0.3">
      <c r="A10" s="5" t="s">
        <v>32</v>
      </c>
      <c r="B10" s="4" t="s">
        <v>23</v>
      </c>
      <c r="G10" s="4">
        <v>90000000</v>
      </c>
      <c r="H10" s="4" t="s">
        <v>36</v>
      </c>
    </row>
    <row r="14" spans="1:17" x14ac:dyDescent="0.3">
      <c r="B14" s="4" t="s">
        <v>4</v>
      </c>
      <c r="I14" s="4" t="s">
        <v>43</v>
      </c>
      <c r="O14" s="7" t="s">
        <v>14</v>
      </c>
      <c r="P14" s="7" t="s">
        <v>15</v>
      </c>
      <c r="Q14" s="5"/>
    </row>
    <row r="16" spans="1:17" x14ac:dyDescent="0.3">
      <c r="A16" s="5" t="s">
        <v>19</v>
      </c>
      <c r="B16" s="4" t="s">
        <v>6</v>
      </c>
      <c r="I16" s="4" t="s">
        <v>6</v>
      </c>
    </row>
    <row r="17" spans="1:17" x14ac:dyDescent="0.3">
      <c r="B17" s="35" t="s">
        <v>8</v>
      </c>
      <c r="C17" s="36"/>
      <c r="D17" s="36"/>
      <c r="E17" s="36"/>
      <c r="F17" s="37">
        <f>F3</f>
        <v>100000000</v>
      </c>
      <c r="I17" s="35" t="s">
        <v>8</v>
      </c>
      <c r="J17" s="36"/>
      <c r="K17" s="36"/>
      <c r="L17" s="36"/>
      <c r="M17" s="37">
        <f>F17</f>
        <v>100000000</v>
      </c>
    </row>
    <row r="18" spans="1:17" x14ac:dyDescent="0.3">
      <c r="B18" s="38" t="s">
        <v>12</v>
      </c>
      <c r="C18" s="39"/>
      <c r="D18" s="39"/>
      <c r="E18" s="39"/>
      <c r="F18" s="40">
        <f>-F17</f>
        <v>-100000000</v>
      </c>
      <c r="I18" s="38" t="s">
        <v>12</v>
      </c>
      <c r="J18" s="39"/>
      <c r="K18" s="39"/>
      <c r="L18" s="39"/>
      <c r="M18" s="40">
        <f>-M17</f>
        <v>-100000000</v>
      </c>
    </row>
    <row r="20" spans="1:17" x14ac:dyDescent="0.3">
      <c r="B20" s="4" t="s">
        <v>7</v>
      </c>
      <c r="I20" s="4" t="s">
        <v>7</v>
      </c>
    </row>
    <row r="21" spans="1:17" x14ac:dyDescent="0.3">
      <c r="B21" s="35" t="s">
        <v>8</v>
      </c>
      <c r="C21" s="36"/>
      <c r="D21" s="36"/>
      <c r="E21" s="36"/>
      <c r="F21" s="37">
        <f>G6-F17</f>
        <v>15000000</v>
      </c>
      <c r="I21" s="35" t="s">
        <v>13</v>
      </c>
      <c r="J21" s="36"/>
      <c r="K21" s="36"/>
      <c r="L21" s="36"/>
      <c r="M21" s="37"/>
    </row>
    <row r="22" spans="1:17" x14ac:dyDescent="0.3">
      <c r="B22" s="38" t="s">
        <v>9</v>
      </c>
      <c r="C22" s="39"/>
      <c r="D22" s="39"/>
      <c r="E22" s="39"/>
      <c r="F22" s="40">
        <f>-F21</f>
        <v>-15000000</v>
      </c>
      <c r="I22" s="38"/>
      <c r="J22" s="39"/>
      <c r="K22" s="39"/>
      <c r="L22" s="39"/>
      <c r="M22" s="40"/>
    </row>
    <row r="24" spans="1:17" x14ac:dyDescent="0.3">
      <c r="A24" s="5" t="s">
        <v>10</v>
      </c>
      <c r="B24" s="4" t="s">
        <v>7</v>
      </c>
      <c r="H24" s="4" t="s">
        <v>10</v>
      </c>
      <c r="I24" s="4" t="s">
        <v>7</v>
      </c>
    </row>
    <row r="25" spans="1:17" x14ac:dyDescent="0.3">
      <c r="B25" s="4" t="s">
        <v>5</v>
      </c>
      <c r="F25" s="41">
        <f>F17+F21</f>
        <v>115000000</v>
      </c>
      <c r="I25" s="4" t="s">
        <v>5</v>
      </c>
      <c r="M25" s="41">
        <f>M17+M21</f>
        <v>100000000</v>
      </c>
      <c r="O25" s="42">
        <f>F25-M25</f>
        <v>15000000</v>
      </c>
      <c r="P25" s="43" t="s">
        <v>26</v>
      </c>
      <c r="Q25" s="5"/>
    </row>
    <row r="27" spans="1:17" x14ac:dyDescent="0.3">
      <c r="A27" s="5" t="s">
        <v>20</v>
      </c>
      <c r="B27" s="4" t="s">
        <v>29</v>
      </c>
      <c r="I27" s="4" t="s">
        <v>29</v>
      </c>
    </row>
    <row r="28" spans="1:17" x14ac:dyDescent="0.3">
      <c r="B28" s="35" t="s">
        <v>31</v>
      </c>
      <c r="C28" s="36"/>
      <c r="D28" s="36"/>
      <c r="E28" s="36"/>
      <c r="F28" s="37">
        <f>G7</f>
        <v>116000000</v>
      </c>
      <c r="I28" s="35" t="s">
        <v>31</v>
      </c>
      <c r="J28" s="36"/>
      <c r="K28" s="36"/>
      <c r="L28" s="36"/>
      <c r="M28" s="37">
        <f>F28</f>
        <v>116000000</v>
      </c>
    </row>
    <row r="29" spans="1:17" x14ac:dyDescent="0.3">
      <c r="B29" s="44" t="s">
        <v>30</v>
      </c>
      <c r="C29" s="45"/>
      <c r="D29" s="45"/>
      <c r="E29" s="45"/>
      <c r="F29" s="46">
        <f>-F25</f>
        <v>-115000000</v>
      </c>
      <c r="I29" s="44" t="s">
        <v>30</v>
      </c>
      <c r="J29" s="45"/>
      <c r="K29" s="45"/>
      <c r="L29" s="45"/>
      <c r="M29" s="46">
        <f>-M25</f>
        <v>-100000000</v>
      </c>
    </row>
    <row r="30" spans="1:17" x14ac:dyDescent="0.3">
      <c r="B30" s="38" t="s">
        <v>39</v>
      </c>
      <c r="C30" s="39"/>
      <c r="D30" s="39"/>
      <c r="E30" s="39"/>
      <c r="F30" s="40">
        <f>-SUM(F28:F29)</f>
        <v>-1000000</v>
      </c>
      <c r="I30" s="38" t="s">
        <v>39</v>
      </c>
      <c r="J30" s="39"/>
      <c r="K30" s="39"/>
      <c r="L30" s="39"/>
      <c r="M30" s="40">
        <f>-SUM(M28:M29)</f>
        <v>-16000000</v>
      </c>
      <c r="N30" s="47" t="s">
        <v>139</v>
      </c>
      <c r="O30" s="17"/>
      <c r="P30" s="17"/>
      <c r="Q30" s="18"/>
    </row>
    <row r="32" spans="1:17" x14ac:dyDescent="0.3">
      <c r="B32" s="4" t="s">
        <v>4</v>
      </c>
      <c r="I32" s="4" t="s">
        <v>11</v>
      </c>
      <c r="O32" s="7" t="s">
        <v>14</v>
      </c>
      <c r="P32" s="7" t="s">
        <v>15</v>
      </c>
      <c r="Q32" s="5"/>
    </row>
    <row r="34" spans="1:17" x14ac:dyDescent="0.3">
      <c r="A34" s="5" t="s">
        <v>22</v>
      </c>
      <c r="B34" s="4" t="s">
        <v>34</v>
      </c>
      <c r="I34" s="4" t="s">
        <v>7</v>
      </c>
    </row>
    <row r="35" spans="1:17" x14ac:dyDescent="0.3">
      <c r="B35" s="35" t="s">
        <v>35</v>
      </c>
      <c r="C35" s="36"/>
      <c r="D35" s="36"/>
      <c r="E35" s="36"/>
      <c r="F35" s="37">
        <f>F25-G9</f>
        <v>20000000</v>
      </c>
      <c r="I35" s="35" t="s">
        <v>13</v>
      </c>
      <c r="J35" s="36"/>
      <c r="K35" s="36"/>
      <c r="L35" s="36"/>
      <c r="M35" s="37"/>
    </row>
    <row r="36" spans="1:17" x14ac:dyDescent="0.3">
      <c r="B36" s="38" t="s">
        <v>30</v>
      </c>
      <c r="C36" s="39"/>
      <c r="D36" s="39"/>
      <c r="E36" s="39"/>
      <c r="F36" s="40">
        <f>-F35</f>
        <v>-20000000</v>
      </c>
      <c r="I36" s="38"/>
      <c r="J36" s="39"/>
      <c r="K36" s="39"/>
      <c r="L36" s="39"/>
      <c r="M36" s="40"/>
    </row>
    <row r="38" spans="1:17" x14ac:dyDescent="0.3">
      <c r="A38" s="5" t="s">
        <v>10</v>
      </c>
      <c r="B38" s="4" t="s">
        <v>34</v>
      </c>
      <c r="H38" s="4" t="s">
        <v>10</v>
      </c>
      <c r="I38" s="4" t="s">
        <v>34</v>
      </c>
    </row>
    <row r="39" spans="1:17" x14ac:dyDescent="0.3">
      <c r="B39" s="4" t="s">
        <v>5</v>
      </c>
      <c r="F39" s="41">
        <f>F25+F36</f>
        <v>95000000</v>
      </c>
      <c r="I39" s="4" t="s">
        <v>5</v>
      </c>
      <c r="M39" s="41">
        <f>M25</f>
        <v>100000000</v>
      </c>
      <c r="O39" s="42">
        <f>F39-M39</f>
        <v>-5000000</v>
      </c>
      <c r="P39" s="43" t="s">
        <v>26</v>
      </c>
      <c r="Q39" s="5"/>
    </row>
    <row r="41" spans="1:17" x14ac:dyDescent="0.3">
      <c r="A41" s="5" t="s">
        <v>32</v>
      </c>
      <c r="B41" s="4" t="s">
        <v>37</v>
      </c>
      <c r="I41" s="4" t="s">
        <v>37</v>
      </c>
    </row>
    <row r="42" spans="1:17" x14ac:dyDescent="0.3">
      <c r="B42" s="35" t="s">
        <v>31</v>
      </c>
      <c r="C42" s="36"/>
      <c r="D42" s="36"/>
      <c r="E42" s="36"/>
      <c r="F42" s="37">
        <f>G10</f>
        <v>90000000</v>
      </c>
      <c r="I42" s="35" t="s">
        <v>31</v>
      </c>
      <c r="J42" s="36"/>
      <c r="K42" s="36"/>
      <c r="L42" s="36"/>
      <c r="M42" s="37">
        <f>F42</f>
        <v>90000000</v>
      </c>
    </row>
    <row r="43" spans="1:17" x14ac:dyDescent="0.3">
      <c r="B43" s="44" t="s">
        <v>30</v>
      </c>
      <c r="C43" s="45"/>
      <c r="D43" s="45"/>
      <c r="E43" s="45"/>
      <c r="F43" s="46">
        <f>-F39</f>
        <v>-95000000</v>
      </c>
      <c r="I43" s="44" t="s">
        <v>30</v>
      </c>
      <c r="J43" s="45"/>
      <c r="K43" s="45"/>
      <c r="L43" s="45"/>
      <c r="M43" s="46">
        <f>-M39</f>
        <v>-100000000</v>
      </c>
    </row>
    <row r="44" spans="1:17" x14ac:dyDescent="0.3">
      <c r="B44" s="38" t="s">
        <v>38</v>
      </c>
      <c r="C44" s="39"/>
      <c r="D44" s="39"/>
      <c r="E44" s="39"/>
      <c r="F44" s="40">
        <f>-SUM(F42:F43)</f>
        <v>5000000</v>
      </c>
      <c r="I44" s="38" t="s">
        <v>38</v>
      </c>
      <c r="J44" s="39"/>
      <c r="K44" s="39"/>
      <c r="L44" s="39"/>
      <c r="M44" s="40">
        <f>-SUM(M42:M43)</f>
        <v>10000000</v>
      </c>
      <c r="N44" s="47" t="s">
        <v>40</v>
      </c>
      <c r="O44" s="18"/>
    </row>
  </sheetData>
  <sheetProtection algorithmName="SHA-512" hashValue="ljy07WPgu4ce7E6wYgggxImPvWBJ7aOdyDmCVZ4czuY8ZDqj78wL9BJAzEkizNw2RGfyk/N1/jrGdr2HxeJr8w==" saltValue="m/hWeeCzku5r5+wQAPZOH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F07C4-C074-AD42-8513-461D4D176795}">
  <dimension ref="A1:U62"/>
  <sheetViews>
    <sheetView zoomScale="130" zoomScaleNormal="130" workbookViewId="0"/>
  </sheetViews>
  <sheetFormatPr baseColWidth="10" defaultColWidth="10.796875" defaultRowHeight="15.6" x14ac:dyDescent="0.3"/>
  <cols>
    <col min="1" max="1" width="5.69921875" style="5" bestFit="1" customWidth="1"/>
    <col min="2" max="2" width="10.796875" style="4"/>
    <col min="3" max="3" width="11.5" style="4" bestFit="1" customWidth="1"/>
    <col min="4" max="4" width="12.19921875" style="4" bestFit="1" customWidth="1"/>
    <col min="5" max="5" width="12.296875" style="4" customWidth="1"/>
    <col min="6" max="6" width="12.5" style="4" bestFit="1" customWidth="1"/>
    <col min="7" max="7" width="11.19921875" style="4" bestFit="1" customWidth="1"/>
    <col min="8" max="13" width="10.796875" style="4"/>
    <col min="14" max="14" width="12.5" style="4" bestFit="1" customWidth="1"/>
    <col min="15" max="15" width="10.796875" style="4"/>
    <col min="16" max="16" width="11.796875" style="4" customWidth="1"/>
    <col min="17" max="17" width="13.796875" style="4" bestFit="1" customWidth="1"/>
    <col min="18" max="16384" width="10.796875" style="4"/>
  </cols>
  <sheetData>
    <row r="1" spans="1:20" x14ac:dyDescent="0.3">
      <c r="A1" s="3" t="s">
        <v>42</v>
      </c>
    </row>
    <row r="3" spans="1:20" x14ac:dyDescent="0.3">
      <c r="A3" s="5" t="s">
        <v>19</v>
      </c>
      <c r="B3" s="4" t="s">
        <v>0</v>
      </c>
      <c r="F3" s="4">
        <v>10000000</v>
      </c>
      <c r="G3" s="4" t="s">
        <v>1</v>
      </c>
    </row>
    <row r="4" spans="1:20" x14ac:dyDescent="0.3">
      <c r="B4" s="4" t="s">
        <v>56</v>
      </c>
      <c r="H4" s="2">
        <v>0.3</v>
      </c>
      <c r="I4" s="6"/>
      <c r="J4" s="4" t="s">
        <v>57</v>
      </c>
    </row>
    <row r="5" spans="1:20" x14ac:dyDescent="0.3">
      <c r="A5" s="5" t="s">
        <v>20</v>
      </c>
      <c r="B5" s="4" t="s">
        <v>49</v>
      </c>
    </row>
    <row r="6" spans="1:20" x14ac:dyDescent="0.3">
      <c r="A6" s="5" t="s">
        <v>22</v>
      </c>
      <c r="B6" s="4" t="s">
        <v>23</v>
      </c>
      <c r="G6" s="4">
        <v>16000000</v>
      </c>
      <c r="H6" s="4" t="s">
        <v>28</v>
      </c>
    </row>
    <row r="7" spans="1:20" x14ac:dyDescent="0.3">
      <c r="C7" s="4" t="s">
        <v>71</v>
      </c>
    </row>
    <row r="8" spans="1:20" x14ac:dyDescent="0.3">
      <c r="A8" s="5" t="s">
        <v>32</v>
      </c>
      <c r="B8" s="4" t="s">
        <v>72</v>
      </c>
      <c r="H8" s="4">
        <f>-D27</f>
        <v>10000000</v>
      </c>
    </row>
    <row r="10" spans="1:20" x14ac:dyDescent="0.3">
      <c r="B10" s="4" t="s">
        <v>4</v>
      </c>
      <c r="J10" s="4" t="s">
        <v>43</v>
      </c>
      <c r="P10" s="7" t="s">
        <v>14</v>
      </c>
      <c r="Q10" s="7" t="s">
        <v>15</v>
      </c>
      <c r="R10" s="7" t="s">
        <v>17</v>
      </c>
      <c r="S10" s="7" t="s">
        <v>60</v>
      </c>
      <c r="T10" s="7" t="s">
        <v>65</v>
      </c>
    </row>
    <row r="12" spans="1:20" x14ac:dyDescent="0.3">
      <c r="A12" s="5" t="s">
        <v>19</v>
      </c>
      <c r="B12" s="4" t="s">
        <v>6</v>
      </c>
      <c r="J12" s="4" t="s">
        <v>6</v>
      </c>
    </row>
    <row r="13" spans="1:20" x14ac:dyDescent="0.3">
      <c r="B13" s="35" t="s">
        <v>51</v>
      </c>
      <c r="C13" s="36"/>
      <c r="D13" s="36"/>
      <c r="E13" s="36"/>
      <c r="F13" s="37">
        <f>F3</f>
        <v>10000000</v>
      </c>
      <c r="J13" s="35" t="s">
        <v>51</v>
      </c>
      <c r="K13" s="36"/>
      <c r="L13" s="36"/>
      <c r="M13" s="36"/>
      <c r="N13" s="37">
        <f>F13</f>
        <v>10000000</v>
      </c>
    </row>
    <row r="14" spans="1:20" x14ac:dyDescent="0.3">
      <c r="B14" s="38" t="s">
        <v>12</v>
      </c>
      <c r="C14" s="39"/>
      <c r="D14" s="39"/>
      <c r="E14" s="39"/>
      <c r="F14" s="40">
        <f>-F13</f>
        <v>-10000000</v>
      </c>
      <c r="J14" s="38" t="s">
        <v>12</v>
      </c>
      <c r="K14" s="39"/>
      <c r="L14" s="39"/>
      <c r="M14" s="39"/>
      <c r="N14" s="40">
        <f>-N13</f>
        <v>-10000000</v>
      </c>
    </row>
    <row r="16" spans="1:20" x14ac:dyDescent="0.3">
      <c r="B16" s="4" t="s">
        <v>50</v>
      </c>
    </row>
    <row r="18" spans="1:14" x14ac:dyDescent="0.3">
      <c r="C18" s="4" t="s">
        <v>7</v>
      </c>
      <c r="F18" s="4" t="s">
        <v>55</v>
      </c>
    </row>
    <row r="19" spans="1:14" x14ac:dyDescent="0.3">
      <c r="B19" s="4" t="s">
        <v>44</v>
      </c>
      <c r="D19" s="4">
        <v>50000000</v>
      </c>
    </row>
    <row r="20" spans="1:14" x14ac:dyDescent="0.3">
      <c r="B20" s="4" t="s">
        <v>45</v>
      </c>
      <c r="D20" s="4">
        <v>-30000000</v>
      </c>
    </row>
    <row r="21" spans="1:14" x14ac:dyDescent="0.3">
      <c r="B21" s="4" t="s">
        <v>46</v>
      </c>
      <c r="D21" s="4">
        <f>SUM(D22:D23)</f>
        <v>-20000000</v>
      </c>
    </row>
    <row r="22" spans="1:14" x14ac:dyDescent="0.3">
      <c r="B22" s="19" t="s">
        <v>53</v>
      </c>
      <c r="C22" s="20"/>
      <c r="D22" s="20">
        <v>-10000000</v>
      </c>
    </row>
    <row r="23" spans="1:14" x14ac:dyDescent="0.3">
      <c r="B23" s="19" t="s">
        <v>52</v>
      </c>
      <c r="C23" s="20"/>
      <c r="D23" s="20">
        <f>D27</f>
        <v>-10000000</v>
      </c>
    </row>
    <row r="24" spans="1:14" x14ac:dyDescent="0.3">
      <c r="B24" s="8"/>
      <c r="D24" s="4">
        <f>SUM(D19:D21)</f>
        <v>0</v>
      </c>
    </row>
    <row r="25" spans="1:14" x14ac:dyDescent="0.3">
      <c r="B25" s="4" t="s">
        <v>47</v>
      </c>
      <c r="D25" s="4">
        <v>-70000000</v>
      </c>
    </row>
    <row r="26" spans="1:14" x14ac:dyDescent="0.3">
      <c r="B26" s="4" t="s">
        <v>48</v>
      </c>
      <c r="D26" s="4">
        <v>60000000</v>
      </c>
      <c r="F26" s="11"/>
      <c r="G26" s="12"/>
      <c r="H26" s="13" t="s">
        <v>58</v>
      </c>
    </row>
    <row r="27" spans="1:14" x14ac:dyDescent="0.3">
      <c r="B27" s="19" t="s">
        <v>54</v>
      </c>
      <c r="C27" s="20"/>
      <c r="D27" s="20">
        <f>SUM(D25:D26)</f>
        <v>-10000000</v>
      </c>
      <c r="E27" s="21" t="s">
        <v>109</v>
      </c>
      <c r="F27" s="38">
        <f>D27</f>
        <v>-10000000</v>
      </c>
      <c r="G27" s="54">
        <f>H4</f>
        <v>0.3</v>
      </c>
      <c r="H27" s="40">
        <f>F27*G27</f>
        <v>-3000000</v>
      </c>
    </row>
    <row r="29" spans="1:14" x14ac:dyDescent="0.3">
      <c r="A29" s="5" t="s">
        <v>20</v>
      </c>
      <c r="B29" s="4" t="s">
        <v>7</v>
      </c>
      <c r="J29" s="4" t="s">
        <v>7</v>
      </c>
    </row>
    <row r="30" spans="1:14" x14ac:dyDescent="0.3">
      <c r="B30" s="35" t="s">
        <v>51</v>
      </c>
      <c r="C30" s="36"/>
      <c r="D30" s="36"/>
      <c r="E30" s="36"/>
      <c r="F30" s="37">
        <f>-H27</f>
        <v>3000000</v>
      </c>
      <c r="J30" s="35" t="s">
        <v>13</v>
      </c>
      <c r="K30" s="36"/>
      <c r="L30" s="36"/>
      <c r="M30" s="36"/>
      <c r="N30" s="37"/>
    </row>
    <row r="31" spans="1:14" x14ac:dyDescent="0.3">
      <c r="B31" s="38" t="s">
        <v>59</v>
      </c>
      <c r="C31" s="39"/>
      <c r="D31" s="39"/>
      <c r="E31" s="39"/>
      <c r="F31" s="40">
        <f>-F30</f>
        <v>-3000000</v>
      </c>
      <c r="J31" s="38"/>
      <c r="K31" s="39"/>
      <c r="L31" s="39"/>
      <c r="M31" s="39"/>
      <c r="N31" s="40"/>
    </row>
    <row r="33" spans="1:20" x14ac:dyDescent="0.3">
      <c r="A33" s="5" t="s">
        <v>10</v>
      </c>
      <c r="B33" s="4" t="s">
        <v>7</v>
      </c>
      <c r="H33" s="4" t="s">
        <v>10</v>
      </c>
      <c r="J33" s="4" t="s">
        <v>7</v>
      </c>
    </row>
    <row r="34" spans="1:20" x14ac:dyDescent="0.3">
      <c r="B34" s="4" t="s">
        <v>5</v>
      </c>
      <c r="F34" s="41">
        <f>F13+F30</f>
        <v>13000000</v>
      </c>
      <c r="J34" s="4" t="s">
        <v>5</v>
      </c>
      <c r="N34" s="41">
        <f>N13+N30</f>
        <v>10000000</v>
      </c>
      <c r="P34" s="35">
        <f>F34-N34</f>
        <v>3000000</v>
      </c>
      <c r="Q34" s="52" t="s">
        <v>16</v>
      </c>
      <c r="R34" s="52" t="s">
        <v>18</v>
      </c>
      <c r="S34" s="53">
        <v>0.1</v>
      </c>
      <c r="T34" s="37">
        <f>P34*S34</f>
        <v>300000</v>
      </c>
    </row>
    <row r="35" spans="1:20" x14ac:dyDescent="0.3">
      <c r="P35" s="14"/>
      <c r="Q35" s="15"/>
      <c r="R35" s="15"/>
      <c r="S35" s="39" t="s">
        <v>64</v>
      </c>
      <c r="T35" s="16"/>
    </row>
    <row r="36" spans="1:20" x14ac:dyDescent="0.3">
      <c r="B36" s="4" t="s">
        <v>61</v>
      </c>
    </row>
    <row r="37" spans="1:20" x14ac:dyDescent="0.3">
      <c r="B37" s="35" t="s">
        <v>62</v>
      </c>
      <c r="C37" s="36"/>
      <c r="D37" s="36"/>
      <c r="E37" s="36"/>
      <c r="F37" s="37">
        <f>T34</f>
        <v>300000</v>
      </c>
      <c r="J37" s="35" t="s">
        <v>13</v>
      </c>
      <c r="K37" s="36"/>
      <c r="L37" s="36"/>
      <c r="M37" s="36"/>
      <c r="N37" s="37"/>
    </row>
    <row r="38" spans="1:20" x14ac:dyDescent="0.3">
      <c r="B38" s="38" t="s">
        <v>63</v>
      </c>
      <c r="C38" s="39"/>
      <c r="D38" s="39"/>
      <c r="E38" s="39"/>
      <c r="F38" s="40">
        <f>-F37</f>
        <v>-300000</v>
      </c>
      <c r="J38" s="38"/>
      <c r="K38" s="39"/>
      <c r="L38" s="39"/>
      <c r="M38" s="39"/>
      <c r="N38" s="40"/>
    </row>
    <row r="40" spans="1:20" x14ac:dyDescent="0.3">
      <c r="A40" s="5" t="s">
        <v>22</v>
      </c>
      <c r="B40" s="4" t="s">
        <v>37</v>
      </c>
      <c r="J40" s="4" t="s">
        <v>37</v>
      </c>
    </row>
    <row r="41" spans="1:20" x14ac:dyDescent="0.3">
      <c r="A41" s="4"/>
      <c r="B41" s="35" t="s">
        <v>31</v>
      </c>
      <c r="C41" s="36"/>
      <c r="D41" s="36"/>
      <c r="E41" s="36"/>
      <c r="F41" s="37">
        <f>G6</f>
        <v>16000000</v>
      </c>
      <c r="J41" s="35" t="s">
        <v>31</v>
      </c>
      <c r="K41" s="36"/>
      <c r="L41" s="36"/>
      <c r="M41" s="36"/>
      <c r="N41" s="37">
        <f>F41</f>
        <v>16000000</v>
      </c>
    </row>
    <row r="42" spans="1:20" x14ac:dyDescent="0.3">
      <c r="B42" s="44" t="s">
        <v>30</v>
      </c>
      <c r="C42" s="45"/>
      <c r="D42" s="45"/>
      <c r="E42" s="45"/>
      <c r="F42" s="46">
        <f>-F34</f>
        <v>-13000000</v>
      </c>
      <c r="J42" s="44" t="s">
        <v>30</v>
      </c>
      <c r="K42" s="45"/>
      <c r="L42" s="45"/>
      <c r="M42" s="45"/>
      <c r="N42" s="46">
        <f>-N34</f>
        <v>-10000000</v>
      </c>
    </row>
    <row r="43" spans="1:20" x14ac:dyDescent="0.3">
      <c r="B43" s="38" t="s">
        <v>39</v>
      </c>
      <c r="C43" s="39"/>
      <c r="D43" s="39"/>
      <c r="E43" s="39"/>
      <c r="F43" s="40">
        <f>-SUM(F41:F42)</f>
        <v>-3000000</v>
      </c>
      <c r="J43" s="38" t="s">
        <v>39</v>
      </c>
      <c r="K43" s="39"/>
      <c r="L43" s="39"/>
      <c r="M43" s="39"/>
      <c r="N43" s="40">
        <f>-SUM(N41:N42)</f>
        <v>-6000000</v>
      </c>
    </row>
    <row r="45" spans="1:20" x14ac:dyDescent="0.3">
      <c r="B45" s="4" t="s">
        <v>68</v>
      </c>
    </row>
    <row r="46" spans="1:20" x14ac:dyDescent="0.3">
      <c r="B46" s="35" t="s">
        <v>62</v>
      </c>
      <c r="C46" s="36"/>
      <c r="D46" s="36"/>
      <c r="E46" s="36"/>
      <c r="F46" s="37">
        <f>-N43*S34</f>
        <v>600000</v>
      </c>
      <c r="J46" s="35" t="s">
        <v>13</v>
      </c>
      <c r="K46" s="36"/>
      <c r="L46" s="36"/>
      <c r="M46" s="36"/>
      <c r="N46" s="37"/>
    </row>
    <row r="47" spans="1:20" x14ac:dyDescent="0.3">
      <c r="B47" s="38" t="s">
        <v>69</v>
      </c>
      <c r="C47" s="39"/>
      <c r="D47" s="39"/>
      <c r="E47" s="39"/>
      <c r="F47" s="40">
        <f>-F46</f>
        <v>-600000</v>
      </c>
      <c r="J47" s="38" t="s">
        <v>69</v>
      </c>
      <c r="K47" s="39"/>
      <c r="L47" s="39"/>
      <c r="M47" s="39"/>
      <c r="N47" s="40">
        <f>F47</f>
        <v>-600000</v>
      </c>
    </row>
    <row r="49" spans="1:21" x14ac:dyDescent="0.3">
      <c r="B49" s="4" t="s">
        <v>61</v>
      </c>
    </row>
    <row r="50" spans="1:21" x14ac:dyDescent="0.3">
      <c r="B50" s="35" t="s">
        <v>66</v>
      </c>
      <c r="C50" s="36"/>
      <c r="D50" s="36"/>
      <c r="E50" s="36"/>
      <c r="F50" s="37">
        <f>F37</f>
        <v>300000</v>
      </c>
      <c r="J50" s="35" t="s">
        <v>13</v>
      </c>
      <c r="K50" s="36"/>
      <c r="L50" s="36"/>
      <c r="M50" s="36"/>
      <c r="N50" s="37"/>
    </row>
    <row r="51" spans="1:21" x14ac:dyDescent="0.3">
      <c r="B51" s="38" t="s">
        <v>67</v>
      </c>
      <c r="C51" s="39"/>
      <c r="D51" s="39"/>
      <c r="E51" s="39"/>
      <c r="F51" s="40">
        <f>F38</f>
        <v>-300000</v>
      </c>
      <c r="J51" s="38"/>
      <c r="K51" s="39"/>
      <c r="L51" s="39"/>
      <c r="M51" s="39"/>
      <c r="N51" s="40"/>
    </row>
    <row r="53" spans="1:21" x14ac:dyDescent="0.3">
      <c r="B53" s="9" t="s">
        <v>70</v>
      </c>
      <c r="C53" s="10"/>
      <c r="D53" s="10"/>
      <c r="E53" s="10"/>
      <c r="F53" s="48">
        <f>F46+F51</f>
        <v>300000</v>
      </c>
    </row>
    <row r="55" spans="1:21" x14ac:dyDescent="0.3">
      <c r="A55" s="5" t="s">
        <v>32</v>
      </c>
      <c r="B55" s="4" t="s">
        <v>74</v>
      </c>
      <c r="J55" s="4" t="s">
        <v>74</v>
      </c>
    </row>
    <row r="56" spans="1:21" x14ac:dyDescent="0.3">
      <c r="B56" s="4" t="s">
        <v>73</v>
      </c>
      <c r="J56" s="4" t="s">
        <v>73</v>
      </c>
    </row>
    <row r="57" spans="1:21" x14ac:dyDescent="0.3">
      <c r="B57" s="35" t="s">
        <v>31</v>
      </c>
      <c r="C57" s="36"/>
      <c r="D57" s="36"/>
      <c r="E57" s="36"/>
      <c r="F57" s="37">
        <f>H8*H4</f>
        <v>3000000</v>
      </c>
      <c r="J57" s="35" t="s">
        <v>31</v>
      </c>
      <c r="K57" s="36"/>
      <c r="L57" s="36"/>
      <c r="M57" s="36"/>
      <c r="N57" s="37">
        <f>F57</f>
        <v>3000000</v>
      </c>
    </row>
    <row r="58" spans="1:21" x14ac:dyDescent="0.3">
      <c r="B58" s="38" t="s">
        <v>30</v>
      </c>
      <c r="C58" s="39"/>
      <c r="D58" s="39"/>
      <c r="E58" s="39"/>
      <c r="F58" s="40">
        <f>-F57</f>
        <v>-3000000</v>
      </c>
      <c r="J58" s="38" t="s">
        <v>75</v>
      </c>
      <c r="K58" s="39"/>
      <c r="L58" s="39"/>
      <c r="M58" s="39"/>
      <c r="N58" s="40">
        <f>-N57</f>
        <v>-3000000</v>
      </c>
    </row>
    <row r="59" spans="1:21" x14ac:dyDescent="0.3">
      <c r="J59" s="4" t="s">
        <v>76</v>
      </c>
      <c r="P59" s="4" t="s">
        <v>84</v>
      </c>
    </row>
    <row r="60" spans="1:21" x14ac:dyDescent="0.3">
      <c r="J60" s="42" t="s">
        <v>24</v>
      </c>
      <c r="K60" s="55" t="s">
        <v>77</v>
      </c>
      <c r="L60" s="55"/>
      <c r="M60" s="55"/>
      <c r="N60" s="55" t="s">
        <v>82</v>
      </c>
      <c r="O60" s="55"/>
      <c r="P60" s="55" t="s">
        <v>83</v>
      </c>
      <c r="Q60" s="55" t="s">
        <v>26</v>
      </c>
      <c r="R60" s="55"/>
      <c r="S60" s="55"/>
      <c r="T60" s="55"/>
      <c r="U60" s="48"/>
    </row>
    <row r="61" spans="1:21" x14ac:dyDescent="0.3">
      <c r="J61" s="42" t="s">
        <v>25</v>
      </c>
      <c r="K61" s="55" t="s">
        <v>80</v>
      </c>
      <c r="L61" s="55"/>
      <c r="M61" s="55"/>
      <c r="N61" s="55"/>
      <c r="O61" s="55"/>
      <c r="P61" s="56" t="s">
        <v>85</v>
      </c>
      <c r="Q61" s="56" t="s">
        <v>86</v>
      </c>
      <c r="R61" s="55"/>
      <c r="S61" s="55"/>
      <c r="T61" s="55"/>
      <c r="U61" s="48"/>
    </row>
    <row r="62" spans="1:21" x14ac:dyDescent="0.3">
      <c r="J62" s="42" t="s">
        <v>79</v>
      </c>
      <c r="K62" s="55" t="s">
        <v>78</v>
      </c>
      <c r="L62" s="55"/>
      <c r="M62" s="55"/>
      <c r="N62" s="55" t="s">
        <v>81</v>
      </c>
      <c r="O62" s="55"/>
      <c r="P62" s="55" t="s">
        <v>83</v>
      </c>
      <c r="Q62" s="55" t="s">
        <v>16</v>
      </c>
      <c r="R62" s="55"/>
      <c r="S62" s="55"/>
      <c r="T62" s="55"/>
      <c r="U62" s="48"/>
    </row>
  </sheetData>
  <sheetProtection algorithmName="SHA-512" hashValue="Af0itHRSihj0zrsOo3l+gkd32dn+9L8MKmCCoVYT1pPX7GQMfwPsFlmbHev8CQRI/czpNXgrMxaTPPX1hAxYeQ==" saltValue="kYUDRBJG3vhvkozgDkbqZQ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Estruc Invers</vt:lpstr>
      <vt:lpstr>Inversiones Costo</vt:lpstr>
      <vt:lpstr>Inversiones VR</vt:lpstr>
      <vt:lpstr>Inversiones MdeP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ACCOUNTER</cp:lastModifiedBy>
  <dcterms:created xsi:type="dcterms:W3CDTF">2021-03-13T15:58:51Z</dcterms:created>
  <dcterms:modified xsi:type="dcterms:W3CDTF">2021-03-16T13:50:10Z</dcterms:modified>
</cp:coreProperties>
</file>